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avdc01\userdata$\sm\Documents\"/>
    </mc:Choice>
  </mc:AlternateContent>
  <bookViews>
    <workbookView xWindow="0" yWindow="0" windowWidth="28800" windowHeight="12435"/>
  </bookViews>
  <sheets>
    <sheet name="Sheet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" i="1" l="1"/>
  <c r="C61" i="1" s="1"/>
  <c r="D35" i="1"/>
  <c r="D37" i="1" s="1"/>
  <c r="D34" i="1"/>
  <c r="D30" i="1"/>
  <c r="D27" i="1"/>
  <c r="D31" i="1" s="1"/>
  <c r="D26" i="1"/>
  <c r="D28" i="1" s="1"/>
  <c r="D44" i="1"/>
  <c r="D12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10" i="1"/>
  <c r="D32" i="1" l="1"/>
  <c r="D39" i="1" s="1"/>
  <c r="D46" i="1" s="1"/>
  <c r="D48" i="1" s="1"/>
  <c r="F44" i="1"/>
  <c r="F48" i="1" l="1"/>
  <c r="F50" i="1" s="1"/>
  <c r="D50" i="1"/>
</calcChain>
</file>

<file path=xl/sharedStrings.xml><?xml version="1.0" encoding="utf-8"?>
<sst xmlns="http://schemas.openxmlformats.org/spreadsheetml/2006/main" count="69" uniqueCount="53">
  <si>
    <t>Units</t>
  </si>
  <si>
    <t>Number of households</t>
  </si>
  <si>
    <t>#</t>
  </si>
  <si>
    <t>Number of non-houesholds</t>
  </si>
  <si>
    <t>Length of mains</t>
  </si>
  <si>
    <t>km</t>
  </si>
  <si>
    <t>Implied density rate</t>
  </si>
  <si>
    <t>m/#</t>
  </si>
  <si>
    <t>Annual water demand per household</t>
  </si>
  <si>
    <t>m3</t>
  </si>
  <si>
    <t>Annual water demand per non-household</t>
  </si>
  <si>
    <t>Wholesale Tariffs (from 1 July 2020)</t>
  </si>
  <si>
    <t>Household standing charge</t>
  </si>
  <si>
    <t>£</t>
  </si>
  <si>
    <t>Non-household standing charge</t>
  </si>
  <si>
    <t>Household volume charge</t>
  </si>
  <si>
    <t>£/m3</t>
  </si>
  <si>
    <t>Non-houeshold volume charge</t>
  </si>
  <si>
    <t>Operating Costs  (2018/19 inflated)</t>
  </si>
  <si>
    <t>Local distribution operating costs (excl o'heads)</t>
  </si>
  <si>
    <t>£ 000s</t>
  </si>
  <si>
    <t>Length of local distribution</t>
  </si>
  <si>
    <t>Implied opex per metre (length)</t>
  </si>
  <si>
    <t>£/m</t>
  </si>
  <si>
    <t>Maintenance Costs</t>
  </si>
  <si>
    <t>Local distribution renewals charge</t>
  </si>
  <si>
    <t>Renewals charge per metre (length)</t>
  </si>
  <si>
    <t>Return on investment</t>
  </si>
  <si>
    <t>No. of meters on site</t>
  </si>
  <si>
    <t>Unit cost (£/meter)</t>
  </si>
  <si>
    <t>Cost of capital</t>
  </si>
  <si>
    <t>Return per meter (asset)</t>
  </si>
  <si>
    <t>Total Cost forgone</t>
  </si>
  <si>
    <t>Cost</t>
  </si>
  <si>
    <t>Unit Rate</t>
  </si>
  <si>
    <t>Wholesale Charge</t>
  </si>
  <si>
    <t>Costs forgone</t>
  </si>
  <si>
    <t>NAV charge</t>
  </si>
  <si>
    <t>Reduction on standard charges</t>
  </si>
  <si>
    <t>Retail Price Index</t>
  </si>
  <si>
    <t xml:space="preserve">November 2018                </t>
  </si>
  <si>
    <t xml:space="preserve">Average 2018/19              </t>
  </si>
  <si>
    <t>Consumer Price Index</t>
  </si>
  <si>
    <t>November 2019</t>
  </si>
  <si>
    <t>November 2018</t>
  </si>
  <si>
    <t>Indexation</t>
  </si>
  <si>
    <t>Inflator</t>
  </si>
  <si>
    <t>Portsmouth Water NAV tariff (2020/21)</t>
  </si>
  <si>
    <t>Contact Steve Morley or Paul Treagust</t>
  </si>
  <si>
    <t>s.morley@portsmouthwater.co.uk</t>
  </si>
  <si>
    <t>02392 249207</t>
  </si>
  <si>
    <t>p.treagust@portsmouthwater.co.uk</t>
  </si>
  <si>
    <t>02392 249345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</si>
</sst>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2" borderId="0" xfId="0" applyFill="1"/>
    <xf numFmtId="2" fontId="0" fillId="3" borderId="0" xfId="0" applyNumberFormat="1" applyFill="1"/>
    <xf numFmtId="1" fontId="0" fillId="2" borderId="0" xfId="0" applyNumberFormat="1" applyFill="1"/>
    <xf numFmtId="0" fontId="0" fillId="4" borderId="0" xfId="0" applyFill="1"/>
    <xf numFmtId="164" fontId="0" fillId="4" borderId="0" xfId="0" applyNumberFormat="1" applyFill="1"/>
    <xf numFmtId="165" fontId="0" fillId="0" borderId="0" xfId="0" applyNumberFormat="1" applyFill="1"/>
    <xf numFmtId="0" fontId="0" fillId="0" borderId="0" xfId="0" applyFill="1" applyBorder="1"/>
    <xf numFmtId="1" fontId="0" fillId="4" borderId="0" xfId="0" applyNumberFormat="1" applyFill="1" applyBorder="1"/>
    <xf numFmtId="1" fontId="0" fillId="0" borderId="0" xfId="0" applyNumberFormat="1" applyFill="1" applyBorder="1" applyAlignment="1">
      <alignment horizontal="right"/>
    </xf>
    <xf numFmtId="1" fontId="0" fillId="4" borderId="0" xfId="0" applyNumberFormat="1" applyFill="1" applyBorder="1" applyAlignment="1">
      <alignment horizontal="right"/>
    </xf>
    <xf numFmtId="165" fontId="0" fillId="3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4" borderId="0" xfId="0" applyFill="1" applyBorder="1" applyAlignment="1">
      <alignment horizontal="right"/>
    </xf>
    <xf numFmtId="0" fontId="2" fillId="0" borderId="0" xfId="0" applyFont="1" applyFill="1" applyBorder="1"/>
    <xf numFmtId="0" fontId="0" fillId="0" borderId="0" xfId="0" applyFont="1" applyFill="1" applyBorder="1"/>
    <xf numFmtId="1" fontId="0" fillId="3" borderId="0" xfId="0" applyNumberFormat="1" applyFill="1" applyBorder="1"/>
    <xf numFmtId="1" fontId="0" fillId="0" borderId="0" xfId="0" applyNumberFormat="1" applyFill="1" applyBorder="1"/>
    <xf numFmtId="1" fontId="0" fillId="0" borderId="0" xfId="0" applyNumberFormat="1"/>
    <xf numFmtId="10" fontId="0" fillId="4" borderId="0" xfId="1" applyNumberFormat="1" applyFont="1" applyFill="1" applyBorder="1"/>
    <xf numFmtId="10" fontId="0" fillId="0" borderId="0" xfId="1" applyNumberFormat="1" applyFont="1" applyFill="1" applyBorder="1"/>
    <xf numFmtId="10" fontId="0" fillId="0" borderId="0" xfId="1" applyNumberFormat="1" applyFont="1"/>
    <xf numFmtId="2" fontId="0" fillId="3" borderId="0" xfId="1" applyNumberFormat="1" applyFont="1" applyFill="1" applyBorder="1"/>
    <xf numFmtId="1" fontId="0" fillId="3" borderId="1" xfId="0" applyNumberFormat="1" applyFill="1" applyBorder="1"/>
    <xf numFmtId="165" fontId="0" fillId="3" borderId="1" xfId="0" applyNumberFormat="1" applyFill="1" applyBorder="1"/>
    <xf numFmtId="165" fontId="0" fillId="0" borderId="0" xfId="0" applyNumberFormat="1" applyFill="1" applyBorder="1"/>
    <xf numFmtId="9" fontId="0" fillId="0" borderId="0" xfId="1" applyFo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7" fontId="0" fillId="0" borderId="0" xfId="0" quotePrefix="1" applyNumberFormat="1" applyAlignment="1">
      <alignment vertical="center"/>
    </xf>
    <xf numFmtId="165" fontId="0" fillId="0" borderId="0" xfId="0" applyNumberFormat="1"/>
    <xf numFmtId="17" fontId="0" fillId="0" borderId="0" xfId="0" applyNumberFormat="1" applyAlignment="1">
      <alignment vertical="center"/>
    </xf>
    <xf numFmtId="166" fontId="0" fillId="0" borderId="0" xfId="1" applyNumberFormat="1" applyFont="1"/>
    <xf numFmtId="0" fontId="3" fillId="0" borderId="0" xfId="2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p.treagust@portsmouthwater.co.uk" TargetMode="External"/><Relationship Id="rId1" Type="http://schemas.openxmlformats.org/officeDocument/2006/relationships/hyperlink" Target="mailto:s.morley@portsmouthwater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abSelected="1" workbookViewId="0">
      <selection activeCell="C6" sqref="C6"/>
    </sheetView>
  </sheetViews>
  <sheetFormatPr defaultRowHeight="15" x14ac:dyDescent="0.25"/>
  <cols>
    <col min="1" max="1" width="4.7109375" customWidth="1"/>
    <col min="2" max="2" width="46.28515625" customWidth="1"/>
    <col min="4" max="4" width="9.5703125" bestFit="1" customWidth="1"/>
    <col min="5" max="5" width="3.5703125" customWidth="1"/>
  </cols>
  <sheetData>
    <row r="1" spans="1:7" x14ac:dyDescent="0.25">
      <c r="B1" s="1" t="s">
        <v>47</v>
      </c>
      <c r="D1" s="2"/>
      <c r="E1" s="2"/>
      <c r="F1" s="2"/>
      <c r="G1" s="2"/>
    </row>
    <row r="2" spans="1:7" x14ac:dyDescent="0.25">
      <c r="B2" s="1"/>
      <c r="D2" s="2"/>
      <c r="E2" s="2"/>
      <c r="F2" s="2"/>
      <c r="G2" s="2"/>
    </row>
    <row r="3" spans="1:7" x14ac:dyDescent="0.25">
      <c r="B3" s="1" t="s">
        <v>48</v>
      </c>
      <c r="D3" s="2"/>
      <c r="E3" s="2"/>
      <c r="F3" s="2"/>
      <c r="G3" s="2"/>
    </row>
    <row r="4" spans="1:7" x14ac:dyDescent="0.25">
      <c r="B4" s="1"/>
      <c r="D4" s="2"/>
      <c r="E4" s="2"/>
      <c r="F4" s="2"/>
      <c r="G4" s="2"/>
    </row>
    <row r="5" spans="1:7" x14ac:dyDescent="0.25">
      <c r="B5" s="35" t="s">
        <v>49</v>
      </c>
      <c r="C5" t="s">
        <v>50</v>
      </c>
      <c r="D5" s="2"/>
      <c r="E5" s="2"/>
      <c r="F5" s="2"/>
      <c r="G5" s="2"/>
    </row>
    <row r="6" spans="1:7" x14ac:dyDescent="0.25">
      <c r="B6" s="35" t="s">
        <v>51</v>
      </c>
      <c r="C6" t="s">
        <v>52</v>
      </c>
      <c r="D6" s="2"/>
      <c r="E6" s="2"/>
      <c r="F6" s="2"/>
      <c r="G6" s="2"/>
    </row>
    <row r="7" spans="1:7" x14ac:dyDescent="0.25">
      <c r="B7" s="1"/>
      <c r="D7" s="2"/>
      <c r="E7" s="2"/>
      <c r="F7" s="2"/>
      <c r="G7" s="2"/>
    </row>
    <row r="8" spans="1:7" x14ac:dyDescent="0.25">
      <c r="C8" s="1" t="s">
        <v>0</v>
      </c>
    </row>
    <row r="9" spans="1:7" x14ac:dyDescent="0.25">
      <c r="A9">
        <v>1</v>
      </c>
      <c r="B9" t="s">
        <v>1</v>
      </c>
      <c r="C9" t="s">
        <v>2</v>
      </c>
      <c r="D9" s="3">
        <v>300</v>
      </c>
    </row>
    <row r="10" spans="1:7" x14ac:dyDescent="0.25">
      <c r="A10">
        <f>+A9+1</f>
        <v>2</v>
      </c>
      <c r="B10" t="s">
        <v>3</v>
      </c>
      <c r="C10" t="s">
        <v>2</v>
      </c>
      <c r="D10" s="3">
        <v>50</v>
      </c>
    </row>
    <row r="11" spans="1:7" x14ac:dyDescent="0.25">
      <c r="A11">
        <f t="shared" ref="A11:A61" si="0">+A10+1</f>
        <v>3</v>
      </c>
      <c r="B11" t="s">
        <v>4</v>
      </c>
      <c r="C11" t="s">
        <v>5</v>
      </c>
      <c r="D11" s="3">
        <v>2.75</v>
      </c>
    </row>
    <row r="12" spans="1:7" x14ac:dyDescent="0.25">
      <c r="A12">
        <f t="shared" si="0"/>
        <v>4</v>
      </c>
      <c r="B12" t="s">
        <v>6</v>
      </c>
      <c r="C12" t="s">
        <v>7</v>
      </c>
      <c r="D12" s="4">
        <f>+D11*1000/(D9+D10)</f>
        <v>7.8571428571428568</v>
      </c>
    </row>
    <row r="13" spans="1:7" x14ac:dyDescent="0.25">
      <c r="A13">
        <f t="shared" si="0"/>
        <v>5</v>
      </c>
    </row>
    <row r="14" spans="1:7" x14ac:dyDescent="0.25">
      <c r="A14">
        <f t="shared" si="0"/>
        <v>6</v>
      </c>
      <c r="B14" t="s">
        <v>8</v>
      </c>
      <c r="C14" t="s">
        <v>9</v>
      </c>
      <c r="D14" s="5">
        <v>120</v>
      </c>
    </row>
    <row r="15" spans="1:7" x14ac:dyDescent="0.25">
      <c r="A15">
        <f t="shared" si="0"/>
        <v>7</v>
      </c>
      <c r="B15" t="s">
        <v>10</v>
      </c>
      <c r="C15" t="s">
        <v>9</v>
      </c>
      <c r="D15" s="3">
        <v>400</v>
      </c>
    </row>
    <row r="16" spans="1:7" x14ac:dyDescent="0.25">
      <c r="A16">
        <f t="shared" si="0"/>
        <v>8</v>
      </c>
    </row>
    <row r="17" spans="1:5" x14ac:dyDescent="0.25">
      <c r="A17">
        <f t="shared" si="0"/>
        <v>9</v>
      </c>
      <c r="B17" s="1" t="s">
        <v>11</v>
      </c>
    </row>
    <row r="18" spans="1:5" x14ac:dyDescent="0.25">
      <c r="A18">
        <f t="shared" si="0"/>
        <v>10</v>
      </c>
      <c r="B18" t="s">
        <v>12</v>
      </c>
      <c r="C18" t="s">
        <v>13</v>
      </c>
      <c r="D18" s="6">
        <v>13.83</v>
      </c>
    </row>
    <row r="19" spans="1:5" x14ac:dyDescent="0.25">
      <c r="A19">
        <f t="shared" si="0"/>
        <v>11</v>
      </c>
      <c r="B19" t="s">
        <v>14</v>
      </c>
      <c r="C19" t="s">
        <v>13</v>
      </c>
      <c r="D19" s="6">
        <v>12.68</v>
      </c>
    </row>
    <row r="20" spans="1:5" x14ac:dyDescent="0.25">
      <c r="A20">
        <f t="shared" si="0"/>
        <v>12</v>
      </c>
    </row>
    <row r="21" spans="1:5" x14ac:dyDescent="0.25">
      <c r="A21">
        <f t="shared" si="0"/>
        <v>13</v>
      </c>
      <c r="B21" t="s">
        <v>15</v>
      </c>
      <c r="C21" t="s">
        <v>16</v>
      </c>
      <c r="D21" s="7">
        <v>0.71899999999999997</v>
      </c>
    </row>
    <row r="22" spans="1:5" x14ac:dyDescent="0.25">
      <c r="A22">
        <f t="shared" si="0"/>
        <v>14</v>
      </c>
      <c r="B22" t="s">
        <v>17</v>
      </c>
      <c r="C22" t="s">
        <v>16</v>
      </c>
      <c r="D22" s="7">
        <v>0.71899999999999997</v>
      </c>
    </row>
    <row r="23" spans="1:5" x14ac:dyDescent="0.25">
      <c r="A23">
        <f t="shared" si="0"/>
        <v>15</v>
      </c>
      <c r="D23" s="8"/>
    </row>
    <row r="24" spans="1:5" x14ac:dyDescent="0.25">
      <c r="A24">
        <f t="shared" si="0"/>
        <v>16</v>
      </c>
      <c r="D24" s="8"/>
    </row>
    <row r="25" spans="1:5" x14ac:dyDescent="0.25">
      <c r="A25">
        <f t="shared" si="0"/>
        <v>17</v>
      </c>
      <c r="B25" s="1" t="s">
        <v>18</v>
      </c>
      <c r="D25" s="8"/>
    </row>
    <row r="26" spans="1:5" x14ac:dyDescent="0.25">
      <c r="A26">
        <f t="shared" si="0"/>
        <v>18</v>
      </c>
      <c r="B26" t="s">
        <v>19</v>
      </c>
      <c r="C26" s="9" t="s">
        <v>20</v>
      </c>
      <c r="D26" s="10">
        <f>4563*C60</f>
        <v>4652.547577544753</v>
      </c>
      <c r="E26" s="11"/>
    </row>
    <row r="27" spans="1:5" x14ac:dyDescent="0.25">
      <c r="A27">
        <f t="shared" si="0"/>
        <v>19</v>
      </c>
      <c r="B27" t="s">
        <v>21</v>
      </c>
      <c r="C27" s="9" t="s">
        <v>5</v>
      </c>
      <c r="D27" s="12">
        <f>2858400/1000</f>
        <v>2858.4</v>
      </c>
      <c r="E27" s="11"/>
    </row>
    <row r="28" spans="1:5" x14ac:dyDescent="0.25">
      <c r="A28">
        <f t="shared" si="0"/>
        <v>20</v>
      </c>
      <c r="B28" s="9" t="s">
        <v>22</v>
      </c>
      <c r="C28" s="9" t="s">
        <v>23</v>
      </c>
      <c r="D28" s="13">
        <f>+D26/(D27)</f>
        <v>1.6276754749316935</v>
      </c>
      <c r="E28" s="11"/>
    </row>
    <row r="29" spans="1:5" x14ac:dyDescent="0.25">
      <c r="A29">
        <f t="shared" si="0"/>
        <v>21</v>
      </c>
      <c r="B29" s="1" t="s">
        <v>24</v>
      </c>
      <c r="C29" s="9"/>
      <c r="D29" s="14"/>
      <c r="E29" s="11"/>
    </row>
    <row r="30" spans="1:5" x14ac:dyDescent="0.25">
      <c r="A30">
        <f t="shared" si="0"/>
        <v>22</v>
      </c>
      <c r="B30" t="s">
        <v>25</v>
      </c>
      <c r="C30" s="9" t="s">
        <v>20</v>
      </c>
      <c r="D30" s="12">
        <f>999*C60</f>
        <v>1018.6050909417506</v>
      </c>
      <c r="E30" s="11"/>
    </row>
    <row r="31" spans="1:5" x14ac:dyDescent="0.25">
      <c r="A31">
        <f t="shared" si="0"/>
        <v>23</v>
      </c>
      <c r="B31" t="s">
        <v>21</v>
      </c>
      <c r="C31" s="9" t="s">
        <v>5</v>
      </c>
      <c r="D31" s="15">
        <f>+D27</f>
        <v>2858.4</v>
      </c>
      <c r="E31" s="11"/>
    </row>
    <row r="32" spans="1:5" x14ac:dyDescent="0.25">
      <c r="A32">
        <f t="shared" si="0"/>
        <v>24</v>
      </c>
      <c r="B32" t="s">
        <v>26</v>
      </c>
      <c r="C32" s="9" t="s">
        <v>23</v>
      </c>
      <c r="D32" s="13">
        <f>+D30/(D31)</f>
        <v>0.35635498563593287</v>
      </c>
      <c r="E32" s="11"/>
    </row>
    <row r="33" spans="1:7" x14ac:dyDescent="0.25">
      <c r="A33">
        <f t="shared" si="0"/>
        <v>25</v>
      </c>
      <c r="B33" s="16" t="s">
        <v>27</v>
      </c>
      <c r="C33" s="9"/>
      <c r="D33" s="9"/>
      <c r="E33" s="9"/>
    </row>
    <row r="34" spans="1:7" x14ac:dyDescent="0.25">
      <c r="A34">
        <f t="shared" si="0"/>
        <v>26</v>
      </c>
      <c r="B34" s="17" t="s">
        <v>28</v>
      </c>
      <c r="C34" s="9" t="s">
        <v>2</v>
      </c>
      <c r="D34" s="18">
        <f>+D9+D10</f>
        <v>350</v>
      </c>
      <c r="E34" s="9"/>
    </row>
    <row r="35" spans="1:7" x14ac:dyDescent="0.25">
      <c r="A35">
        <f t="shared" si="0"/>
        <v>27</v>
      </c>
      <c r="B35" s="17" t="s">
        <v>29</v>
      </c>
      <c r="C35" s="9" t="s">
        <v>13</v>
      </c>
      <c r="D35" s="10">
        <f>250*C60</f>
        <v>254.90617891435201</v>
      </c>
      <c r="E35" s="19"/>
      <c r="F35" s="20"/>
      <c r="G35" s="20"/>
    </row>
    <row r="36" spans="1:7" x14ac:dyDescent="0.25">
      <c r="A36">
        <f t="shared" si="0"/>
        <v>28</v>
      </c>
      <c r="B36" s="17" t="s">
        <v>30</v>
      </c>
      <c r="C36" s="9"/>
      <c r="D36" s="21">
        <v>4.7399999999999998E-2</v>
      </c>
      <c r="E36" s="22"/>
      <c r="F36" s="23"/>
      <c r="G36" s="23"/>
    </row>
    <row r="37" spans="1:7" x14ac:dyDescent="0.25">
      <c r="A37">
        <f t="shared" si="0"/>
        <v>29</v>
      </c>
      <c r="B37" s="17" t="s">
        <v>31</v>
      </c>
      <c r="C37" s="9" t="s">
        <v>13</v>
      </c>
      <c r="D37" s="24">
        <f>+D35*D36</f>
        <v>12.082552880540284</v>
      </c>
      <c r="E37" s="22"/>
      <c r="F37" s="23"/>
      <c r="G37" s="23"/>
    </row>
    <row r="38" spans="1:7" ht="15.75" thickBot="1" x14ac:dyDescent="0.3">
      <c r="A38">
        <f t="shared" si="0"/>
        <v>30</v>
      </c>
      <c r="D38" s="8"/>
    </row>
    <row r="39" spans="1:7" ht="15.75" thickBot="1" x14ac:dyDescent="0.3">
      <c r="A39">
        <f t="shared" si="0"/>
        <v>31</v>
      </c>
      <c r="B39" s="1" t="s">
        <v>32</v>
      </c>
      <c r="C39" s="1" t="s">
        <v>13</v>
      </c>
      <c r="D39" s="25">
        <f>+(D11*1000*D28)+(D11*1000*D32)+(D34*D35*D36)</f>
        <v>9684.977274750072</v>
      </c>
    </row>
    <row r="40" spans="1:7" x14ac:dyDescent="0.25">
      <c r="A40">
        <f t="shared" si="0"/>
        <v>32</v>
      </c>
      <c r="D40" s="8"/>
    </row>
    <row r="41" spans="1:7" x14ac:dyDescent="0.25">
      <c r="A41">
        <f t="shared" si="0"/>
        <v>33</v>
      </c>
      <c r="D41" s="8" t="s">
        <v>33</v>
      </c>
      <c r="F41" t="s">
        <v>34</v>
      </c>
    </row>
    <row r="42" spans="1:7" x14ac:dyDescent="0.25">
      <c r="A42">
        <f t="shared" si="0"/>
        <v>34</v>
      </c>
      <c r="D42" s="8" t="s">
        <v>13</v>
      </c>
      <c r="F42" t="s">
        <v>16</v>
      </c>
    </row>
    <row r="43" spans="1:7" ht="15.75" thickBot="1" x14ac:dyDescent="0.3">
      <c r="A43">
        <f t="shared" si="0"/>
        <v>35</v>
      </c>
      <c r="D43" s="8"/>
    </row>
    <row r="44" spans="1:7" ht="15.75" thickBot="1" x14ac:dyDescent="0.3">
      <c r="A44">
        <f t="shared" si="0"/>
        <v>36</v>
      </c>
      <c r="B44" s="1" t="s">
        <v>35</v>
      </c>
      <c r="C44" t="s">
        <v>13</v>
      </c>
      <c r="D44" s="25">
        <f>+((D9*D18)+(D10*D19)+(D9*D14*D21)+(D10*D15*D22))</f>
        <v>45047</v>
      </c>
      <c r="F44" s="26">
        <f>+D44/((D9*D14)+(D10*D15))</f>
        <v>0.80441071428571431</v>
      </c>
    </row>
    <row r="45" spans="1:7" ht="15.75" thickBot="1" x14ac:dyDescent="0.3">
      <c r="A45">
        <f t="shared" si="0"/>
        <v>37</v>
      </c>
      <c r="D45" s="27"/>
    </row>
    <row r="46" spans="1:7" ht="15.75" thickBot="1" x14ac:dyDescent="0.3">
      <c r="A46">
        <f t="shared" si="0"/>
        <v>38</v>
      </c>
      <c r="B46" s="16" t="s">
        <v>36</v>
      </c>
      <c r="C46" s="9"/>
      <c r="D46" s="25">
        <f>+D39</f>
        <v>9684.977274750072</v>
      </c>
      <c r="E46" s="9"/>
    </row>
    <row r="47" spans="1:7" ht="15.75" thickBot="1" x14ac:dyDescent="0.3">
      <c r="A47">
        <f t="shared" si="0"/>
        <v>39</v>
      </c>
    </row>
    <row r="48" spans="1:7" ht="15.75" thickBot="1" x14ac:dyDescent="0.3">
      <c r="A48">
        <f t="shared" si="0"/>
        <v>40</v>
      </c>
      <c r="B48" s="1" t="s">
        <v>37</v>
      </c>
      <c r="D48" s="25">
        <f>+D44-D46</f>
        <v>35362.022725249932</v>
      </c>
      <c r="F48" s="26">
        <f>+D48/((D9*D14)+(D10*D15))</f>
        <v>0.63146469152232021</v>
      </c>
    </row>
    <row r="49" spans="1:6" x14ac:dyDescent="0.25">
      <c r="A49">
        <f t="shared" si="0"/>
        <v>41</v>
      </c>
    </row>
    <row r="50" spans="1:6" x14ac:dyDescent="0.25">
      <c r="A50">
        <f t="shared" si="0"/>
        <v>42</v>
      </c>
      <c r="B50" s="1" t="s">
        <v>38</v>
      </c>
      <c r="D50" s="28">
        <f>+(D48/D44)-1</f>
        <v>-0.21499716462250695</v>
      </c>
      <c r="F50" s="28">
        <f>+(F48/F44)-1</f>
        <v>-0.21499716462250695</v>
      </c>
    </row>
    <row r="51" spans="1:6" x14ac:dyDescent="0.25">
      <c r="A51">
        <f t="shared" si="0"/>
        <v>43</v>
      </c>
    </row>
    <row r="52" spans="1:6" x14ac:dyDescent="0.25">
      <c r="A52">
        <f t="shared" si="0"/>
        <v>44</v>
      </c>
      <c r="B52" s="1" t="s">
        <v>39</v>
      </c>
    </row>
    <row r="53" spans="1:6" x14ac:dyDescent="0.25">
      <c r="A53">
        <f t="shared" si="0"/>
        <v>45</v>
      </c>
      <c r="B53" s="29" t="s">
        <v>40</v>
      </c>
      <c r="C53">
        <v>284.60000000000002</v>
      </c>
    </row>
    <row r="54" spans="1:6" x14ac:dyDescent="0.25">
      <c r="A54">
        <f t="shared" si="0"/>
        <v>46</v>
      </c>
      <c r="B54" s="29" t="s">
        <v>41</v>
      </c>
      <c r="C54">
        <v>283.3</v>
      </c>
    </row>
    <row r="55" spans="1:6" x14ac:dyDescent="0.25">
      <c r="A55">
        <f t="shared" si="0"/>
        <v>47</v>
      </c>
    </row>
    <row r="56" spans="1:6" x14ac:dyDescent="0.25">
      <c r="A56">
        <f t="shared" si="0"/>
        <v>48</v>
      </c>
      <c r="B56" s="30" t="s">
        <v>42</v>
      </c>
    </row>
    <row r="57" spans="1:6" x14ac:dyDescent="0.25">
      <c r="A57">
        <f t="shared" si="0"/>
        <v>49</v>
      </c>
      <c r="B57" s="31" t="s">
        <v>43</v>
      </c>
      <c r="C57">
        <v>108.5</v>
      </c>
    </row>
    <row r="58" spans="1:6" x14ac:dyDescent="0.25">
      <c r="A58">
        <f t="shared" si="0"/>
        <v>50</v>
      </c>
      <c r="B58" s="31" t="s">
        <v>44</v>
      </c>
      <c r="C58">
        <v>106.9</v>
      </c>
    </row>
    <row r="59" spans="1:6" x14ac:dyDescent="0.25">
      <c r="A59">
        <f t="shared" si="0"/>
        <v>51</v>
      </c>
      <c r="B59" s="31"/>
    </row>
    <row r="60" spans="1:6" x14ac:dyDescent="0.25">
      <c r="A60">
        <f t="shared" si="0"/>
        <v>52</v>
      </c>
      <c r="B60" t="s">
        <v>45</v>
      </c>
      <c r="C60" s="32">
        <f>+(C53/C54)*C57/C58</f>
        <v>1.0196247156574081</v>
      </c>
    </row>
    <row r="61" spans="1:6" x14ac:dyDescent="0.25">
      <c r="A61">
        <f t="shared" si="0"/>
        <v>53</v>
      </c>
      <c r="B61" s="33" t="s">
        <v>46</v>
      </c>
      <c r="C61" s="34">
        <f>+C60-1</f>
        <v>1.9624715657408087E-2</v>
      </c>
    </row>
  </sheetData>
  <hyperlinks>
    <hyperlink ref="B5" r:id="rId1"/>
    <hyperlink ref="B6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Morley, Steve</dc:creator>
  <cp:lastModifiedBy>Morley, Steve</cp:lastModifiedBy>
  <dcterms:created xsi:type="dcterms:W3CDTF">2020-04-08T13:53:23Z</dcterms:created>
  <dcterms:modified xsi:type="dcterms:W3CDTF">2020-04-29T07:27:43Z</dcterms:modified>
</cp:coreProperties>
</file>