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/>
  <xr:revisionPtr revIDLastSave="0" documentId="13_ncr:1_{DCBF4F06-69A6-4F36-89B9-4CCC037385F4}" xr6:coauthVersionLast="47" xr6:coauthVersionMax="47" xr10:uidLastSave="{00000000-0000-0000-0000-000000000000}"/>
  <bookViews>
    <workbookView xWindow="-120" yWindow="-120" windowWidth="29040" windowHeight="15840" tabRatio="776" xr2:uid="{00000000-000D-0000-FFFF-FFFF00000000}"/>
  </bookViews>
  <sheets>
    <sheet name="TITLE PAGE" sheetId="1" r:id="rId1"/>
    <sheet name="WRZ summary" sheetId="2" r:id="rId2"/>
    <sheet name="1. BL Licences" sheetId="3" r:id="rId3"/>
    <sheet name="3. BL Demand" sheetId="5" r:id="rId4"/>
    <sheet name="2. BL Supply" sheetId="4" r:id="rId5"/>
    <sheet name="4. BL SDB" sheetId="6" r:id="rId6"/>
    <sheet name="6. Preferred (Scenario Yr)" sheetId="8" r:id="rId7"/>
    <sheet name="8. FP Demand" sheetId="10" r:id="rId8"/>
    <sheet name="7. FP Supply" sheetId="9" r:id="rId9"/>
    <sheet name="9. FP SDB" sheetId="11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0" i="8" l="1"/>
  <c r="K128" i="8" l="1"/>
  <c r="N41" i="8"/>
  <c r="L8" i="11" l="1"/>
  <c r="AH8" i="11" l="1"/>
  <c r="M8" i="11" l="1"/>
  <c r="AJ8" i="11"/>
  <c r="AI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K8" i="11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L8" i="6"/>
  <c r="K8" i="6"/>
  <c r="L41" i="10" l="1"/>
  <c r="L7" i="5" l="1"/>
  <c r="M4" i="4" l="1"/>
  <c r="L56" i="5" l="1"/>
  <c r="K2" i="4"/>
  <c r="L41" i="5" l="1"/>
  <c r="M41" i="5" s="1"/>
  <c r="N41" i="5" s="1"/>
  <c r="O41" i="5" s="1"/>
  <c r="P41" i="5" s="1"/>
  <c r="Q41" i="5" s="1"/>
  <c r="R41" i="5" s="1"/>
  <c r="S41" i="5" s="1"/>
  <c r="T41" i="5" s="1"/>
  <c r="U41" i="5" s="1"/>
  <c r="V41" i="5" s="1"/>
  <c r="W41" i="5" s="1"/>
  <c r="X41" i="5" s="1"/>
  <c r="Y41" i="5" s="1"/>
  <c r="Z41" i="5" s="1"/>
  <c r="AA41" i="5" s="1"/>
  <c r="AB41" i="5" s="1"/>
  <c r="AC41" i="5" s="1"/>
  <c r="AD41" i="5" s="1"/>
  <c r="AE41" i="5" s="1"/>
  <c r="AF41" i="5" s="1"/>
  <c r="AG41" i="5" s="1"/>
  <c r="AH41" i="5" s="1"/>
  <c r="AI41" i="5" s="1"/>
  <c r="AJ41" i="5" s="1"/>
  <c r="M26" i="4" l="1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L26" i="4"/>
  <c r="K26" i="4"/>
  <c r="M3" i="9" l="1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L3" i="9"/>
  <c r="K3" i="9"/>
  <c r="L5" i="8"/>
  <c r="A4" i="2" l="1"/>
  <c r="A3" i="2"/>
  <c r="H4" i="3" l="1"/>
  <c r="H18" i="3"/>
  <c r="H19" i="3"/>
  <c r="K20" i="4" l="1"/>
  <c r="K56" i="5"/>
  <c r="M56" i="5"/>
  <c r="P56" i="5"/>
  <c r="T20" i="4" l="1"/>
  <c r="AB20" i="4"/>
  <c r="AJ20" i="4"/>
  <c r="U20" i="4"/>
  <c r="AC20" i="4"/>
  <c r="L20" i="4"/>
  <c r="V20" i="4"/>
  <c r="AD20" i="4"/>
  <c r="M20" i="4"/>
  <c r="O20" i="4"/>
  <c r="AE20" i="4"/>
  <c r="X20" i="4"/>
  <c r="AF20" i="4"/>
  <c r="AG20" i="4"/>
  <c r="Z20" i="4"/>
  <c r="AI20" i="4"/>
  <c r="N20" i="4"/>
  <c r="W20" i="4"/>
  <c r="AH20" i="4"/>
  <c r="AA20" i="4"/>
  <c r="P20" i="4"/>
  <c r="Y20" i="4"/>
  <c r="R20" i="4"/>
  <c r="S20" i="4"/>
  <c r="Q20" i="4"/>
  <c r="E18" i="11" l="1"/>
  <c r="D18" i="11"/>
  <c r="E17" i="11"/>
  <c r="D17" i="11"/>
  <c r="E16" i="11"/>
  <c r="D16" i="11"/>
  <c r="E15" i="11"/>
  <c r="D15" i="11"/>
  <c r="E14" i="11"/>
  <c r="D14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E66" i="10"/>
  <c r="D66" i="10"/>
  <c r="E65" i="10"/>
  <c r="D65" i="10"/>
  <c r="E64" i="10"/>
  <c r="D64" i="10"/>
  <c r="E63" i="10"/>
  <c r="D63" i="10"/>
  <c r="E62" i="10"/>
  <c r="D62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E36" i="9"/>
  <c r="D36" i="9"/>
  <c r="E35" i="9"/>
  <c r="D35" i="9"/>
  <c r="E34" i="9"/>
  <c r="D34" i="9"/>
  <c r="E33" i="9"/>
  <c r="D33" i="9"/>
  <c r="E32" i="9"/>
  <c r="D3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W2" i="9"/>
  <c r="V2" i="9"/>
  <c r="U2" i="9"/>
  <c r="T2" i="9"/>
  <c r="S2" i="9"/>
  <c r="R2" i="9"/>
  <c r="Q2" i="9"/>
  <c r="P2" i="9"/>
  <c r="O2" i="9"/>
  <c r="N2" i="9"/>
  <c r="M2" i="9"/>
  <c r="L2" i="9"/>
  <c r="K2" i="9"/>
  <c r="D124" i="8"/>
  <c r="C124" i="8"/>
  <c r="D123" i="8"/>
  <c r="C123" i="8"/>
  <c r="D122" i="8"/>
  <c r="C122" i="8"/>
  <c r="D121" i="8"/>
  <c r="C121" i="8"/>
  <c r="D120" i="8"/>
  <c r="C120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E17" i="6"/>
  <c r="D17" i="6"/>
  <c r="E16" i="6"/>
  <c r="D16" i="6"/>
  <c r="E15" i="6"/>
  <c r="D15" i="6"/>
  <c r="E14" i="6"/>
  <c r="D14" i="6"/>
  <c r="E13" i="6"/>
  <c r="D1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E66" i="5"/>
  <c r="D66" i="5"/>
  <c r="E65" i="5"/>
  <c r="D65" i="5"/>
  <c r="E64" i="5"/>
  <c r="D64" i="5"/>
  <c r="E63" i="5"/>
  <c r="D63" i="5"/>
  <c r="E62" i="5"/>
  <c r="D6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E37" i="4"/>
  <c r="D37" i="4"/>
  <c r="E36" i="4"/>
  <c r="D36" i="4"/>
  <c r="E35" i="4"/>
  <c r="D35" i="4"/>
  <c r="E34" i="4"/>
  <c r="D34" i="4"/>
  <c r="E33" i="4"/>
  <c r="D33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I106" i="2"/>
  <c r="I105" i="2"/>
  <c r="I104" i="2"/>
  <c r="I103" i="2"/>
  <c r="I102" i="2"/>
  <c r="F26" i="2"/>
  <c r="E26" i="2"/>
  <c r="G24" i="2"/>
  <c r="F24" i="2"/>
  <c r="E24" i="2"/>
  <c r="D9" i="2"/>
  <c r="F8" i="2"/>
  <c r="E8" i="2"/>
  <c r="E34" i="3"/>
  <c r="E38" i="3"/>
  <c r="E37" i="3"/>
  <c r="E36" i="3"/>
  <c r="E35" i="3"/>
  <c r="I30" i="3"/>
  <c r="H30" i="3"/>
  <c r="I26" i="3"/>
  <c r="H26" i="3"/>
  <c r="I4" i="3"/>
  <c r="I3" i="3" s="1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D24" i="2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AJ116" i="8"/>
  <c r="AJ34" i="10" s="1"/>
  <c r="AI116" i="8"/>
  <c r="AI34" i="10" s="1"/>
  <c r="AH116" i="8"/>
  <c r="AH34" i="10" s="1"/>
  <c r="AG116" i="8"/>
  <c r="AG34" i="10" s="1"/>
  <c r="AF116" i="8"/>
  <c r="AF34" i="10" s="1"/>
  <c r="AE116" i="8"/>
  <c r="AE34" i="10" s="1"/>
  <c r="AD116" i="8"/>
  <c r="AD34" i="10" s="1"/>
  <c r="AC116" i="8"/>
  <c r="AC34" i="10" s="1"/>
  <c r="AB116" i="8"/>
  <c r="AB34" i="10" s="1"/>
  <c r="AA116" i="8"/>
  <c r="AA34" i="10" s="1"/>
  <c r="Z116" i="8"/>
  <c r="Z34" i="10" s="1"/>
  <c r="Y116" i="8"/>
  <c r="Y34" i="10" s="1"/>
  <c r="X116" i="8"/>
  <c r="X34" i="10" s="1"/>
  <c r="W116" i="8"/>
  <c r="W34" i="10" s="1"/>
  <c r="V116" i="8"/>
  <c r="V34" i="10" s="1"/>
  <c r="U116" i="8"/>
  <c r="U34" i="10" s="1"/>
  <c r="T116" i="8"/>
  <c r="T34" i="10" s="1"/>
  <c r="S116" i="8"/>
  <c r="S34" i="10" s="1"/>
  <c r="R116" i="8"/>
  <c r="R34" i="10" s="1"/>
  <c r="Q116" i="8"/>
  <c r="Q34" i="10" s="1"/>
  <c r="P116" i="8"/>
  <c r="P34" i="10" s="1"/>
  <c r="O116" i="8"/>
  <c r="O34" i="10" s="1"/>
  <c r="N116" i="8"/>
  <c r="N34" i="10" s="1"/>
  <c r="M116" i="8"/>
  <c r="M34" i="10" s="1"/>
  <c r="L116" i="8"/>
  <c r="L34" i="10" s="1"/>
  <c r="K116" i="8"/>
  <c r="K34" i="10" s="1"/>
  <c r="AJ113" i="8"/>
  <c r="AJ33" i="10" s="1"/>
  <c r="AI113" i="8"/>
  <c r="AI33" i="10" s="1"/>
  <c r="AH113" i="8"/>
  <c r="AH33" i="10" s="1"/>
  <c r="AG113" i="8"/>
  <c r="AG33" i="10" s="1"/>
  <c r="AF113" i="8"/>
  <c r="AF33" i="10" s="1"/>
  <c r="AE113" i="8"/>
  <c r="AE33" i="10" s="1"/>
  <c r="AD113" i="8"/>
  <c r="AD33" i="10" s="1"/>
  <c r="AC113" i="8"/>
  <c r="AC33" i="10" s="1"/>
  <c r="AB113" i="8"/>
  <c r="AB33" i="10" s="1"/>
  <c r="AA113" i="8"/>
  <c r="AA33" i="10" s="1"/>
  <c r="Z113" i="8"/>
  <c r="Z33" i="10" s="1"/>
  <c r="Y113" i="8"/>
  <c r="Y33" i="10" s="1"/>
  <c r="X113" i="8"/>
  <c r="X33" i="10" s="1"/>
  <c r="W113" i="8"/>
  <c r="W33" i="10" s="1"/>
  <c r="V113" i="8"/>
  <c r="V33" i="10" s="1"/>
  <c r="U113" i="8"/>
  <c r="U33" i="10" s="1"/>
  <c r="T113" i="8"/>
  <c r="T33" i="10" s="1"/>
  <c r="S113" i="8"/>
  <c r="S33" i="10" s="1"/>
  <c r="R113" i="8"/>
  <c r="R33" i="10" s="1"/>
  <c r="Q113" i="8"/>
  <c r="Q33" i="10" s="1"/>
  <c r="P113" i="8"/>
  <c r="P33" i="10" s="1"/>
  <c r="O113" i="8"/>
  <c r="O33" i="10" s="1"/>
  <c r="N113" i="8"/>
  <c r="N33" i="10" s="1"/>
  <c r="M113" i="8"/>
  <c r="M33" i="10" s="1"/>
  <c r="L113" i="8"/>
  <c r="L33" i="10" s="1"/>
  <c r="K113" i="8"/>
  <c r="K33" i="10" s="1"/>
  <c r="AJ110" i="8"/>
  <c r="AJ32" i="10" s="1"/>
  <c r="AI110" i="8"/>
  <c r="AI32" i="10" s="1"/>
  <c r="AH110" i="8"/>
  <c r="AH32" i="10" s="1"/>
  <c r="AG110" i="8"/>
  <c r="AG32" i="10" s="1"/>
  <c r="AF110" i="8"/>
  <c r="AF32" i="10" s="1"/>
  <c r="AE110" i="8"/>
  <c r="AE32" i="10" s="1"/>
  <c r="AD110" i="8"/>
  <c r="AD32" i="10" s="1"/>
  <c r="AC110" i="8"/>
  <c r="AC32" i="10" s="1"/>
  <c r="AB110" i="8"/>
  <c r="AB32" i="10" s="1"/>
  <c r="AA110" i="8"/>
  <c r="AA32" i="10" s="1"/>
  <c r="Z110" i="8"/>
  <c r="Z32" i="10" s="1"/>
  <c r="Y110" i="8"/>
  <c r="Y32" i="10" s="1"/>
  <c r="X110" i="8"/>
  <c r="X32" i="10" s="1"/>
  <c r="W110" i="8"/>
  <c r="W32" i="10" s="1"/>
  <c r="V110" i="8"/>
  <c r="V32" i="10" s="1"/>
  <c r="U110" i="8"/>
  <c r="U32" i="10" s="1"/>
  <c r="T110" i="8"/>
  <c r="T32" i="10" s="1"/>
  <c r="S110" i="8"/>
  <c r="S32" i="10" s="1"/>
  <c r="R110" i="8"/>
  <c r="R32" i="10" s="1"/>
  <c r="Q110" i="8"/>
  <c r="Q32" i="10" s="1"/>
  <c r="P110" i="8"/>
  <c r="P32" i="10" s="1"/>
  <c r="O110" i="8"/>
  <c r="O32" i="10" s="1"/>
  <c r="N110" i="8"/>
  <c r="M110" i="8"/>
  <c r="M32" i="10" s="1"/>
  <c r="L32" i="10"/>
  <c r="K110" i="8"/>
  <c r="K32" i="10" s="1"/>
  <c r="AJ107" i="8"/>
  <c r="AJ31" i="10" s="1"/>
  <c r="AI107" i="8"/>
  <c r="AI31" i="10" s="1"/>
  <c r="AH107" i="8"/>
  <c r="AH31" i="10" s="1"/>
  <c r="AG107" i="8"/>
  <c r="AG31" i="10" s="1"/>
  <c r="AF107" i="8"/>
  <c r="AF31" i="10" s="1"/>
  <c r="AE107" i="8"/>
  <c r="AE31" i="10" s="1"/>
  <c r="AD107" i="8"/>
  <c r="AD31" i="10" s="1"/>
  <c r="AC107" i="8"/>
  <c r="AC31" i="10" s="1"/>
  <c r="AB107" i="8"/>
  <c r="AB31" i="10" s="1"/>
  <c r="AA107" i="8"/>
  <c r="AA31" i="10" s="1"/>
  <c r="Z107" i="8"/>
  <c r="Z31" i="10" s="1"/>
  <c r="Y107" i="8"/>
  <c r="Y31" i="10" s="1"/>
  <c r="X107" i="8"/>
  <c r="X31" i="10" s="1"/>
  <c r="W107" i="8"/>
  <c r="W31" i="10" s="1"/>
  <c r="V107" i="8"/>
  <c r="V31" i="10" s="1"/>
  <c r="U107" i="8"/>
  <c r="U31" i="10" s="1"/>
  <c r="T107" i="8"/>
  <c r="T31" i="10" s="1"/>
  <c r="S107" i="8"/>
  <c r="S31" i="10" s="1"/>
  <c r="R107" i="8"/>
  <c r="R31" i="10" s="1"/>
  <c r="Q107" i="8"/>
  <c r="Q31" i="10" s="1"/>
  <c r="P107" i="8"/>
  <c r="P31" i="10" s="1"/>
  <c r="O107" i="8"/>
  <c r="O31" i="10" s="1"/>
  <c r="N107" i="8"/>
  <c r="N31" i="10" s="1"/>
  <c r="M107" i="8"/>
  <c r="M31" i="10" s="1"/>
  <c r="L107" i="8"/>
  <c r="L31" i="10" s="1"/>
  <c r="K107" i="8"/>
  <c r="K31" i="10" s="1"/>
  <c r="AJ104" i="8"/>
  <c r="AJ30" i="10" s="1"/>
  <c r="AI104" i="8"/>
  <c r="AI30" i="10" s="1"/>
  <c r="AH104" i="8"/>
  <c r="AH30" i="10" s="1"/>
  <c r="AG104" i="8"/>
  <c r="AG30" i="10" s="1"/>
  <c r="AF104" i="8"/>
  <c r="AF30" i="10" s="1"/>
  <c r="AE104" i="8"/>
  <c r="AE30" i="10" s="1"/>
  <c r="AD104" i="8"/>
  <c r="AD30" i="10" s="1"/>
  <c r="AC104" i="8"/>
  <c r="AC30" i="10" s="1"/>
  <c r="AB104" i="8"/>
  <c r="AB30" i="10" s="1"/>
  <c r="AA104" i="8"/>
  <c r="AA30" i="10" s="1"/>
  <c r="Z104" i="8"/>
  <c r="Z30" i="10" s="1"/>
  <c r="Y104" i="8"/>
  <c r="Y30" i="10" s="1"/>
  <c r="X104" i="8"/>
  <c r="X30" i="10" s="1"/>
  <c r="W104" i="8"/>
  <c r="W30" i="10" s="1"/>
  <c r="V104" i="8"/>
  <c r="V30" i="10" s="1"/>
  <c r="U104" i="8"/>
  <c r="U30" i="10" s="1"/>
  <c r="T104" i="8"/>
  <c r="T30" i="10" s="1"/>
  <c r="S104" i="8"/>
  <c r="S30" i="10" s="1"/>
  <c r="R104" i="8"/>
  <c r="R30" i="10" s="1"/>
  <c r="Q104" i="8"/>
  <c r="Q30" i="10" s="1"/>
  <c r="P104" i="8"/>
  <c r="P30" i="10" s="1"/>
  <c r="O104" i="8"/>
  <c r="O30" i="10" s="1"/>
  <c r="N104" i="8"/>
  <c r="N30" i="10" s="1"/>
  <c r="M104" i="8"/>
  <c r="M30" i="10" s="1"/>
  <c r="L104" i="8"/>
  <c r="L30" i="10" s="1"/>
  <c r="K104" i="8"/>
  <c r="K30" i="10" s="1"/>
  <c r="AJ101" i="8"/>
  <c r="AJ28" i="10" s="1"/>
  <c r="AI101" i="8"/>
  <c r="AI28" i="10" s="1"/>
  <c r="AH101" i="8"/>
  <c r="AH28" i="10" s="1"/>
  <c r="AG101" i="8"/>
  <c r="AG28" i="10" s="1"/>
  <c r="AF101" i="8"/>
  <c r="AF28" i="10" s="1"/>
  <c r="AE101" i="8"/>
  <c r="AE28" i="10" s="1"/>
  <c r="AD101" i="8"/>
  <c r="AD28" i="10" s="1"/>
  <c r="AC101" i="8"/>
  <c r="AC28" i="10" s="1"/>
  <c r="AB101" i="8"/>
  <c r="AB28" i="10" s="1"/>
  <c r="AA101" i="8"/>
  <c r="AA28" i="10" s="1"/>
  <c r="Z101" i="8"/>
  <c r="Z28" i="10" s="1"/>
  <c r="Y101" i="8"/>
  <c r="Y28" i="10" s="1"/>
  <c r="X101" i="8"/>
  <c r="X28" i="10" s="1"/>
  <c r="W101" i="8"/>
  <c r="W28" i="10" s="1"/>
  <c r="V101" i="8"/>
  <c r="V28" i="10" s="1"/>
  <c r="U101" i="8"/>
  <c r="U28" i="10" s="1"/>
  <c r="T101" i="8"/>
  <c r="T28" i="10" s="1"/>
  <c r="S101" i="8"/>
  <c r="S28" i="10" s="1"/>
  <c r="R101" i="8"/>
  <c r="R28" i="10" s="1"/>
  <c r="Q101" i="8"/>
  <c r="Q28" i="10" s="1"/>
  <c r="P101" i="8"/>
  <c r="P28" i="10" s="1"/>
  <c r="O101" i="8"/>
  <c r="O28" i="10" s="1"/>
  <c r="N101" i="8"/>
  <c r="N28" i="10" s="1"/>
  <c r="M101" i="8"/>
  <c r="M28" i="10" s="1"/>
  <c r="L101" i="8"/>
  <c r="L28" i="10" s="1"/>
  <c r="K101" i="8"/>
  <c r="K28" i="10" s="1"/>
  <c r="AJ82" i="8"/>
  <c r="AI82" i="8"/>
  <c r="AH82" i="8"/>
  <c r="AG82" i="8"/>
  <c r="AF82" i="8"/>
  <c r="AE82" i="8"/>
  <c r="AE6" i="10" s="1"/>
  <c r="AD82" i="8"/>
  <c r="AC82" i="8"/>
  <c r="AB82" i="8"/>
  <c r="AB6" i="10" s="1"/>
  <c r="AA82" i="8"/>
  <c r="Z82" i="8"/>
  <c r="Y82" i="8"/>
  <c r="X82" i="8"/>
  <c r="W82" i="8"/>
  <c r="W6" i="10" s="1"/>
  <c r="V82" i="8"/>
  <c r="U82" i="8"/>
  <c r="T82" i="8"/>
  <c r="S82" i="8"/>
  <c r="R82" i="8"/>
  <c r="Q82" i="8"/>
  <c r="P82" i="8"/>
  <c r="O82" i="8"/>
  <c r="O6" i="10" s="1"/>
  <c r="N82" i="8"/>
  <c r="M82" i="8"/>
  <c r="L82" i="8"/>
  <c r="L6" i="10" s="1"/>
  <c r="K82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Y5" i="10" s="1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AJ60" i="8"/>
  <c r="AI60" i="8"/>
  <c r="AH60" i="8"/>
  <c r="AG60" i="8"/>
  <c r="AF60" i="8"/>
  <c r="AF4" i="10" s="1"/>
  <c r="AE60" i="8"/>
  <c r="AD60" i="8"/>
  <c r="AC60" i="8"/>
  <c r="AB60" i="8"/>
  <c r="AA60" i="8"/>
  <c r="Z60" i="8"/>
  <c r="Y60" i="8"/>
  <c r="X60" i="8"/>
  <c r="X4" i="10" s="1"/>
  <c r="W60" i="8"/>
  <c r="V60" i="8"/>
  <c r="U60" i="8"/>
  <c r="T60" i="8"/>
  <c r="S60" i="8"/>
  <c r="R60" i="8"/>
  <c r="Q60" i="8"/>
  <c r="P60" i="8"/>
  <c r="P4" i="10" s="1"/>
  <c r="O60" i="8"/>
  <c r="N60" i="8"/>
  <c r="M60" i="8"/>
  <c r="L60" i="8"/>
  <c r="K60" i="8"/>
  <c r="AJ57" i="8"/>
  <c r="AI57" i="8"/>
  <c r="AH57" i="8"/>
  <c r="AH3" i="10" s="1"/>
  <c r="AG57" i="8"/>
  <c r="AF57" i="8"/>
  <c r="AE57" i="8"/>
  <c r="AD57" i="8"/>
  <c r="AC57" i="8"/>
  <c r="AC3" i="10" s="1"/>
  <c r="AB57" i="8"/>
  <c r="AA57" i="8"/>
  <c r="Z57" i="8"/>
  <c r="Z3" i="10" s="1"/>
  <c r="Y57" i="8"/>
  <c r="X57" i="8"/>
  <c r="W57" i="8"/>
  <c r="V57" i="8"/>
  <c r="U57" i="8"/>
  <c r="U3" i="10" s="1"/>
  <c r="T57" i="8"/>
  <c r="S57" i="8"/>
  <c r="R57" i="8"/>
  <c r="R3" i="10" s="1"/>
  <c r="Q57" i="8"/>
  <c r="P57" i="8"/>
  <c r="O57" i="8"/>
  <c r="N57" i="8"/>
  <c r="M57" i="8"/>
  <c r="M3" i="10" s="1"/>
  <c r="L57" i="8"/>
  <c r="K57" i="8"/>
  <c r="AJ53" i="8"/>
  <c r="AJ28" i="9" s="1"/>
  <c r="AI53" i="8"/>
  <c r="AI28" i="9" s="1"/>
  <c r="AH53" i="8"/>
  <c r="AH28" i="9" s="1"/>
  <c r="AG53" i="8"/>
  <c r="AG28" i="9" s="1"/>
  <c r="AF53" i="8"/>
  <c r="AF28" i="9" s="1"/>
  <c r="AE53" i="8"/>
  <c r="AE28" i="9" s="1"/>
  <c r="AD53" i="8"/>
  <c r="AD28" i="9" s="1"/>
  <c r="AC53" i="8"/>
  <c r="AC28" i="9" s="1"/>
  <c r="AB53" i="8"/>
  <c r="AB28" i="9" s="1"/>
  <c r="AA53" i="8"/>
  <c r="AA28" i="9" s="1"/>
  <c r="Z53" i="8"/>
  <c r="Z28" i="9" s="1"/>
  <c r="Y53" i="8"/>
  <c r="Y28" i="9" s="1"/>
  <c r="X53" i="8"/>
  <c r="X28" i="9" s="1"/>
  <c r="W53" i="8"/>
  <c r="W28" i="9" s="1"/>
  <c r="V53" i="8"/>
  <c r="V28" i="9" s="1"/>
  <c r="U53" i="8"/>
  <c r="U28" i="9" s="1"/>
  <c r="T53" i="8"/>
  <c r="T28" i="9" s="1"/>
  <c r="S53" i="8"/>
  <c r="S28" i="9" s="1"/>
  <c r="R53" i="8"/>
  <c r="R28" i="9" s="1"/>
  <c r="Q53" i="8"/>
  <c r="Q28" i="9" s="1"/>
  <c r="P53" i="8"/>
  <c r="P28" i="9" s="1"/>
  <c r="O53" i="8"/>
  <c r="O28" i="9" s="1"/>
  <c r="N53" i="8"/>
  <c r="N28" i="9" s="1"/>
  <c r="M53" i="8"/>
  <c r="M28" i="9" s="1"/>
  <c r="L53" i="8"/>
  <c r="L28" i="9" s="1"/>
  <c r="K53" i="8"/>
  <c r="K28" i="9" s="1"/>
  <c r="AJ50" i="8"/>
  <c r="AI50" i="8"/>
  <c r="AH50" i="8"/>
  <c r="AG50" i="8"/>
  <c r="AF50" i="8"/>
  <c r="AE50" i="8"/>
  <c r="AD50" i="8"/>
  <c r="AD49" i="8" s="1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AJ46" i="8"/>
  <c r="AJ29" i="10" s="1"/>
  <c r="AI46" i="8"/>
  <c r="AI29" i="10" s="1"/>
  <c r="AH46" i="8"/>
  <c r="AH29" i="10" s="1"/>
  <c r="AG46" i="8"/>
  <c r="AG29" i="10" s="1"/>
  <c r="AF46" i="8"/>
  <c r="AF29" i="10" s="1"/>
  <c r="AE46" i="8"/>
  <c r="AE29" i="10" s="1"/>
  <c r="AD46" i="8"/>
  <c r="AD29" i="10" s="1"/>
  <c r="AC46" i="8"/>
  <c r="AC29" i="10" s="1"/>
  <c r="AB46" i="8"/>
  <c r="AA46" i="8"/>
  <c r="AA29" i="10" s="1"/>
  <c r="Z46" i="8"/>
  <c r="Z29" i="10" s="1"/>
  <c r="Y46" i="8"/>
  <c r="Y29" i="10" s="1"/>
  <c r="X46" i="8"/>
  <c r="X29" i="10" s="1"/>
  <c r="W46" i="8"/>
  <c r="W29" i="10" s="1"/>
  <c r="V46" i="8"/>
  <c r="V29" i="10" s="1"/>
  <c r="U46" i="8"/>
  <c r="U29" i="10" s="1"/>
  <c r="T46" i="8"/>
  <c r="T29" i="10" s="1"/>
  <c r="S46" i="8"/>
  <c r="S29" i="10" s="1"/>
  <c r="R46" i="8"/>
  <c r="R29" i="10" s="1"/>
  <c r="Q46" i="8"/>
  <c r="Q29" i="10" s="1"/>
  <c r="P46" i="8"/>
  <c r="O46" i="8"/>
  <c r="N46" i="8"/>
  <c r="N29" i="10" s="1"/>
  <c r="M46" i="8"/>
  <c r="M29" i="10" s="1"/>
  <c r="L46" i="8"/>
  <c r="L29" i="10" s="1"/>
  <c r="K46" i="8"/>
  <c r="K29" i="10" s="1"/>
  <c r="AJ42" i="8"/>
  <c r="AI42" i="8"/>
  <c r="AI35" i="10" s="1"/>
  <c r="AH42" i="8"/>
  <c r="AG42" i="8"/>
  <c r="AG35" i="10" s="1"/>
  <c r="AF42" i="8"/>
  <c r="AE42" i="8"/>
  <c r="AD42" i="8"/>
  <c r="AC42" i="8"/>
  <c r="AC35" i="10" s="1"/>
  <c r="AB42" i="8"/>
  <c r="AB35" i="10" s="1"/>
  <c r="AA42" i="8"/>
  <c r="AA35" i="10" s="1"/>
  <c r="Z42" i="8"/>
  <c r="Y42" i="8"/>
  <c r="Y35" i="10" s="1"/>
  <c r="X42" i="8"/>
  <c r="X35" i="10" s="1"/>
  <c r="W42" i="8"/>
  <c r="W35" i="10" s="1"/>
  <c r="V42" i="8"/>
  <c r="U42" i="8"/>
  <c r="U35" i="10" s="1"/>
  <c r="T42" i="8"/>
  <c r="S42" i="8"/>
  <c r="S35" i="10" s="1"/>
  <c r="R42" i="8"/>
  <c r="Q42" i="8"/>
  <c r="Q35" i="10" s="1"/>
  <c r="P42" i="8"/>
  <c r="O42" i="8"/>
  <c r="O35" i="10" s="1"/>
  <c r="N42" i="8"/>
  <c r="M42" i="8"/>
  <c r="M35" i="10" s="1"/>
  <c r="L42" i="8"/>
  <c r="L35" i="10" s="1"/>
  <c r="K42" i="8"/>
  <c r="K35" i="10" s="1"/>
  <c r="B41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K5" i="8"/>
  <c r="B5" i="8"/>
  <c r="B17" i="8" s="1"/>
  <c r="B20" i="8" s="1"/>
  <c r="B23" i="8" s="1"/>
  <c r="B26" i="8" s="1"/>
  <c r="B27" i="8" s="1"/>
  <c r="B30" i="8" s="1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F23" i="2"/>
  <c r="E23" i="2"/>
  <c r="D23" i="2"/>
  <c r="AJ58" i="5"/>
  <c r="AI58" i="5"/>
  <c r="AH58" i="5"/>
  <c r="AG58" i="5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O56" i="5"/>
  <c r="N56" i="5"/>
  <c r="AJ36" i="5"/>
  <c r="AF16" i="2" s="1"/>
  <c r="AI36" i="5"/>
  <c r="AE16" i="2" s="1"/>
  <c r="AH36" i="5"/>
  <c r="AD16" i="2" s="1"/>
  <c r="AG36" i="5"/>
  <c r="AC16" i="2" s="1"/>
  <c r="AF36" i="5"/>
  <c r="AB16" i="2" s="1"/>
  <c r="AE36" i="5"/>
  <c r="AA16" i="2" s="1"/>
  <c r="AD36" i="5"/>
  <c r="Z16" i="2" s="1"/>
  <c r="AC36" i="5"/>
  <c r="Y16" i="2" s="1"/>
  <c r="AB36" i="5"/>
  <c r="X16" i="2" s="1"/>
  <c r="AA36" i="5"/>
  <c r="W16" i="2" s="1"/>
  <c r="Z36" i="5"/>
  <c r="V16" i="2" s="1"/>
  <c r="Y36" i="5"/>
  <c r="U16" i="2" s="1"/>
  <c r="X36" i="5"/>
  <c r="T16" i="2" s="1"/>
  <c r="W36" i="5"/>
  <c r="S16" i="2" s="1"/>
  <c r="V36" i="5"/>
  <c r="R16" i="2" s="1"/>
  <c r="U36" i="5"/>
  <c r="Q16" i="2" s="1"/>
  <c r="T36" i="5"/>
  <c r="P16" i="2" s="1"/>
  <c r="S36" i="5"/>
  <c r="O16" i="2" s="1"/>
  <c r="R36" i="5"/>
  <c r="N16" i="2" s="1"/>
  <c r="Q36" i="5"/>
  <c r="M16" i="2" s="1"/>
  <c r="P36" i="5"/>
  <c r="L16" i="2" s="1"/>
  <c r="O36" i="5"/>
  <c r="K16" i="2" s="1"/>
  <c r="N36" i="5"/>
  <c r="J16" i="2" s="1"/>
  <c r="M36" i="5"/>
  <c r="I16" i="2" s="1"/>
  <c r="L36" i="5"/>
  <c r="H16" i="2" s="1"/>
  <c r="K36" i="5"/>
  <c r="G16" i="2" s="1"/>
  <c r="F16" i="2"/>
  <c r="E16" i="2"/>
  <c r="D16" i="2"/>
  <c r="AJ10" i="5"/>
  <c r="AI10" i="5"/>
  <c r="AH10" i="5"/>
  <c r="AG10" i="5"/>
  <c r="AC10" i="2" s="1"/>
  <c r="AF10" i="5"/>
  <c r="AE10" i="5"/>
  <c r="AD10" i="5"/>
  <c r="AC10" i="5"/>
  <c r="Y10" i="2" s="1"/>
  <c r="AB10" i="5"/>
  <c r="X10" i="2" s="1"/>
  <c r="AA10" i="5"/>
  <c r="Z10" i="5"/>
  <c r="Y10" i="5"/>
  <c r="X10" i="5"/>
  <c r="W10" i="5"/>
  <c r="V10" i="5"/>
  <c r="U10" i="5"/>
  <c r="Q10" i="2" s="1"/>
  <c r="T10" i="5"/>
  <c r="S10" i="5"/>
  <c r="R10" i="5"/>
  <c r="Q10" i="5"/>
  <c r="P10" i="5"/>
  <c r="O10" i="5"/>
  <c r="N10" i="5"/>
  <c r="M10" i="5"/>
  <c r="I10" i="2" s="1"/>
  <c r="L10" i="5"/>
  <c r="L20" i="5" s="1"/>
  <c r="K10" i="5"/>
  <c r="AJ9" i="5"/>
  <c r="AI9" i="5"/>
  <c r="AH9" i="5"/>
  <c r="AD12" i="2" s="1"/>
  <c r="AG9" i="5"/>
  <c r="AF9" i="5"/>
  <c r="AE9" i="5"/>
  <c r="AD9" i="5"/>
  <c r="Z12" i="2" s="1"/>
  <c r="AC9" i="5"/>
  <c r="Y12" i="2" s="1"/>
  <c r="AB9" i="5"/>
  <c r="AA9" i="5"/>
  <c r="Z9" i="5"/>
  <c r="V12" i="2" s="1"/>
  <c r="Y9" i="5"/>
  <c r="X9" i="5"/>
  <c r="W9" i="5"/>
  <c r="V9" i="5"/>
  <c r="R12" i="2" s="1"/>
  <c r="U9" i="5"/>
  <c r="T9" i="5"/>
  <c r="S9" i="5"/>
  <c r="R9" i="5"/>
  <c r="N12" i="2" s="1"/>
  <c r="Q9" i="5"/>
  <c r="P9" i="5"/>
  <c r="O9" i="5"/>
  <c r="N9" i="5"/>
  <c r="J12" i="2" s="1"/>
  <c r="M9" i="5"/>
  <c r="I12" i="2" s="1"/>
  <c r="L9" i="5"/>
  <c r="L13" i="5" s="1"/>
  <c r="K9" i="5"/>
  <c r="F12" i="2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K7" i="5"/>
  <c r="AJ23" i="4"/>
  <c r="AJ21" i="4" s="1"/>
  <c r="AI23" i="4"/>
  <c r="AI21" i="4" s="1"/>
  <c r="AH23" i="4"/>
  <c r="AH21" i="4" s="1"/>
  <c r="AG23" i="4"/>
  <c r="AG21" i="4" s="1"/>
  <c r="AF23" i="4"/>
  <c r="AF21" i="4" s="1"/>
  <c r="AE23" i="4"/>
  <c r="AE21" i="4" s="1"/>
  <c r="AD23" i="4"/>
  <c r="AD21" i="4" s="1"/>
  <c r="AC23" i="4"/>
  <c r="AC21" i="4" s="1"/>
  <c r="AB23" i="4"/>
  <c r="AB21" i="4" s="1"/>
  <c r="AA23" i="4"/>
  <c r="AA21" i="4" s="1"/>
  <c r="Z23" i="4"/>
  <c r="Z21" i="4" s="1"/>
  <c r="Y23" i="4"/>
  <c r="Y21" i="4" s="1"/>
  <c r="X23" i="4"/>
  <c r="X21" i="4" s="1"/>
  <c r="W23" i="4"/>
  <c r="W21" i="4" s="1"/>
  <c r="V23" i="4"/>
  <c r="V21" i="4" s="1"/>
  <c r="U23" i="4"/>
  <c r="U21" i="4" s="1"/>
  <c r="T23" i="4"/>
  <c r="T21" i="4" s="1"/>
  <c r="S23" i="4"/>
  <c r="S21" i="4" s="1"/>
  <c r="R23" i="4"/>
  <c r="R21" i="4" s="1"/>
  <c r="Q23" i="4"/>
  <c r="Q21" i="4" s="1"/>
  <c r="P23" i="4"/>
  <c r="P21" i="4" s="1"/>
  <c r="O23" i="4"/>
  <c r="O21" i="4" s="1"/>
  <c r="N23" i="4"/>
  <c r="N21" i="4" s="1"/>
  <c r="M23" i="4"/>
  <c r="M21" i="4" s="1"/>
  <c r="L23" i="4"/>
  <c r="L21" i="4" s="1"/>
  <c r="K23" i="4"/>
  <c r="K21" i="4" s="1"/>
  <c r="AJ14" i="4"/>
  <c r="AI14" i="4"/>
  <c r="AH14" i="4"/>
  <c r="AG14" i="4"/>
  <c r="AF14" i="4"/>
  <c r="AE14" i="4"/>
  <c r="AD14" i="4"/>
  <c r="AC14" i="4"/>
  <c r="AB14" i="4"/>
  <c r="AA14" i="4"/>
  <c r="Z14" i="4"/>
  <c r="Z17" i="9" s="1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AJ7" i="4"/>
  <c r="AI7" i="4"/>
  <c r="AH7" i="4"/>
  <c r="AH8" i="9" s="1"/>
  <c r="AG7" i="4"/>
  <c r="AF7" i="4"/>
  <c r="AE7" i="4"/>
  <c r="AD7" i="4"/>
  <c r="AC7" i="4"/>
  <c r="AB7" i="4"/>
  <c r="AA7" i="4"/>
  <c r="Z7" i="4"/>
  <c r="Z8" i="9" s="1"/>
  <c r="Y7" i="4"/>
  <c r="X7" i="4"/>
  <c r="W7" i="4"/>
  <c r="V7" i="4"/>
  <c r="U7" i="4"/>
  <c r="T7" i="4"/>
  <c r="S7" i="4"/>
  <c r="R7" i="4"/>
  <c r="R8" i="9" s="1"/>
  <c r="Q7" i="4"/>
  <c r="P7" i="4"/>
  <c r="O7" i="4"/>
  <c r="N7" i="4"/>
  <c r="M7" i="4"/>
  <c r="L7" i="4"/>
  <c r="K7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L4" i="4"/>
  <c r="K4" i="4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12" i="1"/>
  <c r="E12" i="1"/>
  <c r="N32" i="10" l="1"/>
  <c r="N56" i="8"/>
  <c r="N127" i="8" s="1"/>
  <c r="K4" i="8"/>
  <c r="L4" i="8"/>
  <c r="U5" i="10"/>
  <c r="K6" i="10"/>
  <c r="S6" i="10"/>
  <c r="AA6" i="10"/>
  <c r="AA10" i="10" s="1"/>
  <c r="AA20" i="10" s="1"/>
  <c r="AI6" i="10"/>
  <c r="AJ56" i="8"/>
  <c r="AJ127" i="8" s="1"/>
  <c r="P35" i="10"/>
  <c r="P36" i="10" s="1"/>
  <c r="L17" i="2" s="1"/>
  <c r="P41" i="8"/>
  <c r="M26" i="8"/>
  <c r="U26" i="8"/>
  <c r="N3" i="10"/>
  <c r="N7" i="10" s="1"/>
  <c r="V3" i="10"/>
  <c r="AD3" i="10"/>
  <c r="X6" i="10"/>
  <c r="X10" i="10" s="1"/>
  <c r="T11" i="2" s="1"/>
  <c r="N8" i="9"/>
  <c r="V8" i="9"/>
  <c r="AD8" i="9"/>
  <c r="AC26" i="8"/>
  <c r="AC13" i="9" s="1"/>
  <c r="P26" i="8"/>
  <c r="P13" i="9" s="1"/>
  <c r="X26" i="8"/>
  <c r="AF26" i="8"/>
  <c r="N17" i="9"/>
  <c r="AD17" i="9"/>
  <c r="H24" i="2"/>
  <c r="K8" i="9"/>
  <c r="O8" i="9"/>
  <c r="S8" i="9"/>
  <c r="W8" i="9"/>
  <c r="AA8" i="9"/>
  <c r="AE8" i="9"/>
  <c r="AI8" i="9"/>
  <c r="K17" i="9"/>
  <c r="T41" i="8"/>
  <c r="AF41" i="8"/>
  <c r="AJ41" i="8"/>
  <c r="K3" i="10"/>
  <c r="K7" i="10" s="1"/>
  <c r="S3" i="10"/>
  <c r="W3" i="10"/>
  <c r="W7" i="10" s="1"/>
  <c r="AA3" i="10"/>
  <c r="AA7" i="10" s="1"/>
  <c r="AI3" i="10"/>
  <c r="AI7" i="10" s="1"/>
  <c r="M4" i="10"/>
  <c r="M8" i="10" s="1"/>
  <c r="Q4" i="10"/>
  <c r="Q8" i="10" s="1"/>
  <c r="U4" i="10"/>
  <c r="U8" i="10" s="1"/>
  <c r="Y4" i="10"/>
  <c r="Y8" i="10" s="1"/>
  <c r="AC4" i="10"/>
  <c r="AG4" i="10"/>
  <c r="AG8" i="10" s="1"/>
  <c r="K5" i="10"/>
  <c r="K9" i="10" s="1"/>
  <c r="S5" i="10"/>
  <c r="S9" i="10" s="1"/>
  <c r="O13" i="2" s="1"/>
  <c r="AA5" i="10"/>
  <c r="AA9" i="10" s="1"/>
  <c r="W13" i="2" s="1"/>
  <c r="AI5" i="10"/>
  <c r="AI9" i="10" s="1"/>
  <c r="AE13" i="2" s="1"/>
  <c r="AC6" i="10"/>
  <c r="AC10" i="10" s="1"/>
  <c r="AC20" i="10" s="1"/>
  <c r="AG6" i="10"/>
  <c r="AG10" i="10" s="1"/>
  <c r="O4" i="9"/>
  <c r="S4" i="9"/>
  <c r="AE4" i="9"/>
  <c r="AI4" i="9"/>
  <c r="M17" i="9"/>
  <c r="Q17" i="9"/>
  <c r="U17" i="9"/>
  <c r="Y17" i="9"/>
  <c r="AC17" i="9"/>
  <c r="AG17" i="9"/>
  <c r="R4" i="10"/>
  <c r="R8" i="10" s="1"/>
  <c r="V4" i="10"/>
  <c r="V8" i="10" s="1"/>
  <c r="L5" i="10"/>
  <c r="L9" i="10" s="1"/>
  <c r="H13" i="2" s="1"/>
  <c r="P5" i="10"/>
  <c r="T5" i="10"/>
  <c r="T9" i="10" s="1"/>
  <c r="T13" i="10" s="1"/>
  <c r="X5" i="10"/>
  <c r="X9" i="10" s="1"/>
  <c r="T13" i="2" s="1"/>
  <c r="AB5" i="10"/>
  <c r="AB9" i="10" s="1"/>
  <c r="X13" i="2" s="1"/>
  <c r="AF5" i="10"/>
  <c r="AF9" i="10" s="1"/>
  <c r="AB13" i="2" s="1"/>
  <c r="AJ5" i="10"/>
  <c r="AJ9" i="10" s="1"/>
  <c r="N6" i="10"/>
  <c r="N10" i="10" s="1"/>
  <c r="J11" i="2" s="1"/>
  <c r="V6" i="10"/>
  <c r="V10" i="10" s="1"/>
  <c r="V20" i="10" s="1"/>
  <c r="AD6" i="10"/>
  <c r="AD10" i="10" s="1"/>
  <c r="AD20" i="10" s="1"/>
  <c r="G23" i="2"/>
  <c r="L26" i="8"/>
  <c r="L13" i="9" s="1"/>
  <c r="T26" i="8"/>
  <c r="AB26" i="8"/>
  <c r="AB13" i="9" s="1"/>
  <c r="AJ26" i="8"/>
  <c r="AJ13" i="9" s="1"/>
  <c r="N26" i="8"/>
  <c r="N13" i="9" s="1"/>
  <c r="AD26" i="8"/>
  <c r="Q26" i="8"/>
  <c r="Q13" i="9" s="1"/>
  <c r="AG26" i="8"/>
  <c r="AG13" i="9" s="1"/>
  <c r="Z41" i="8"/>
  <c r="R26" i="8"/>
  <c r="AH26" i="8"/>
  <c r="AH13" i="9" s="1"/>
  <c r="AD41" i="8"/>
  <c r="Q3" i="10"/>
  <c r="Q7" i="10" s="1"/>
  <c r="Y3" i="10"/>
  <c r="Y7" i="10" s="1"/>
  <c r="AG3" i="10"/>
  <c r="AG7" i="10" s="1"/>
  <c r="L4" i="10"/>
  <c r="L8" i="10" s="1"/>
  <c r="AB4" i="10"/>
  <c r="AB8" i="10" s="1"/>
  <c r="O5" i="10"/>
  <c r="O9" i="10" s="1"/>
  <c r="K13" i="2" s="1"/>
  <c r="W5" i="10"/>
  <c r="W9" i="10" s="1"/>
  <c r="S13" i="2" s="1"/>
  <c r="AE5" i="10"/>
  <c r="AE9" i="10" s="1"/>
  <c r="R6" i="10"/>
  <c r="R10" i="10" s="1"/>
  <c r="N11" i="2" s="1"/>
  <c r="Z6" i="10"/>
  <c r="Z10" i="10" s="1"/>
  <c r="Z20" i="10" s="1"/>
  <c r="AH6" i="10"/>
  <c r="AH10" i="10" s="1"/>
  <c r="K21" i="9"/>
  <c r="AJ4" i="8"/>
  <c r="AJ128" i="8" s="1"/>
  <c r="L128" i="8"/>
  <c r="P4" i="8"/>
  <c r="P128" i="8" s="1"/>
  <c r="T4" i="8"/>
  <c r="T128" i="8" s="1"/>
  <c r="X4" i="8"/>
  <c r="X128" i="8" s="1"/>
  <c r="AB4" i="8"/>
  <c r="AB128" i="8" s="1"/>
  <c r="AF4" i="8"/>
  <c r="AF128" i="8" s="1"/>
  <c r="L8" i="9"/>
  <c r="P8" i="9"/>
  <c r="T8" i="9"/>
  <c r="X8" i="9"/>
  <c r="AB8" i="9"/>
  <c r="AF8" i="9"/>
  <c r="AJ8" i="9"/>
  <c r="N4" i="9"/>
  <c r="AD4" i="9"/>
  <c r="M8" i="9"/>
  <c r="Q8" i="9"/>
  <c r="U8" i="9"/>
  <c r="Y8" i="9"/>
  <c r="AC8" i="9"/>
  <c r="AG8" i="9"/>
  <c r="AF13" i="9"/>
  <c r="Y26" i="8"/>
  <c r="L3" i="10"/>
  <c r="L7" i="10" s="1"/>
  <c r="P3" i="10"/>
  <c r="P7" i="10" s="1"/>
  <c r="T3" i="10"/>
  <c r="X3" i="10"/>
  <c r="X7" i="10" s="1"/>
  <c r="AB3" i="10"/>
  <c r="AB7" i="10" s="1"/>
  <c r="AF3" i="10"/>
  <c r="AF7" i="10" s="1"/>
  <c r="AJ3" i="10"/>
  <c r="AJ7" i="10" s="1"/>
  <c r="K4" i="10"/>
  <c r="O4" i="10"/>
  <c r="O8" i="10" s="1"/>
  <c r="S4" i="10"/>
  <c r="W4" i="10"/>
  <c r="W8" i="10" s="1"/>
  <c r="AA4" i="10"/>
  <c r="AE4" i="10"/>
  <c r="AE8" i="10" s="1"/>
  <c r="AI4" i="10"/>
  <c r="AI8" i="10" s="1"/>
  <c r="N5" i="10"/>
  <c r="N9" i="10" s="1"/>
  <c r="J13" i="2" s="1"/>
  <c r="R5" i="10"/>
  <c r="R9" i="10" s="1"/>
  <c r="N13" i="2" s="1"/>
  <c r="V5" i="10"/>
  <c r="V9" i="10" s="1"/>
  <c r="R13" i="2" s="1"/>
  <c r="Z5" i="10"/>
  <c r="Z9" i="10" s="1"/>
  <c r="V13" i="2" s="1"/>
  <c r="AD5" i="10"/>
  <c r="AD9" i="10" s="1"/>
  <c r="Z13" i="2" s="1"/>
  <c r="AH5" i="10"/>
  <c r="AH9" i="10" s="1"/>
  <c r="AD13" i="2" s="1"/>
  <c r="M6" i="10"/>
  <c r="M10" i="10" s="1"/>
  <c r="Q6" i="10"/>
  <c r="Q10" i="10" s="1"/>
  <c r="Q20" i="10" s="1"/>
  <c r="U6" i="10"/>
  <c r="U10" i="10" s="1"/>
  <c r="U20" i="10" s="1"/>
  <c r="Y6" i="10"/>
  <c r="Y10" i="10" s="1"/>
  <c r="Y20" i="10" s="1"/>
  <c r="AF14" i="2"/>
  <c r="M7" i="10"/>
  <c r="AC7" i="10"/>
  <c r="AC13" i="5"/>
  <c r="Y13" i="9"/>
  <c r="L21" i="9"/>
  <c r="E14" i="2"/>
  <c r="M12" i="5"/>
  <c r="I14" i="2"/>
  <c r="Q12" i="5"/>
  <c r="M14" i="2"/>
  <c r="U12" i="5"/>
  <c r="Q14" i="2"/>
  <c r="Y12" i="5"/>
  <c r="U14" i="2"/>
  <c r="AC12" i="5"/>
  <c r="Y14" i="2"/>
  <c r="AG12" i="5"/>
  <c r="AC14" i="2"/>
  <c r="T12" i="5"/>
  <c r="AJ12" i="5"/>
  <c r="K13" i="5"/>
  <c r="G12" i="2"/>
  <c r="O13" i="5"/>
  <c r="K12" i="2"/>
  <c r="S27" i="5"/>
  <c r="O12" i="2"/>
  <c r="W13" i="5"/>
  <c r="S12" i="2"/>
  <c r="AA13" i="5"/>
  <c r="W12" i="2"/>
  <c r="AE13" i="5"/>
  <c r="AA12" i="2"/>
  <c r="AI27" i="5"/>
  <c r="AE12" i="2"/>
  <c r="F10" i="2"/>
  <c r="N20" i="5"/>
  <c r="J10" i="2"/>
  <c r="R20" i="5"/>
  <c r="N10" i="2"/>
  <c r="V20" i="5"/>
  <c r="R10" i="2"/>
  <c r="Z20" i="5"/>
  <c r="V10" i="2"/>
  <c r="AD20" i="5"/>
  <c r="Z10" i="2"/>
  <c r="AH20" i="5"/>
  <c r="AD10" i="2"/>
  <c r="AD13" i="5"/>
  <c r="AB20" i="5"/>
  <c r="AC27" i="5"/>
  <c r="M4" i="8"/>
  <c r="M128" i="8" s="1"/>
  <c r="Q4" i="8"/>
  <c r="Q128" i="8" s="1"/>
  <c r="U4" i="8"/>
  <c r="U128" i="8" s="1"/>
  <c r="Y4" i="8"/>
  <c r="Y128" i="8" s="1"/>
  <c r="AC4" i="8"/>
  <c r="AC128" i="8" s="1"/>
  <c r="AG4" i="8"/>
  <c r="AG128" i="8" s="1"/>
  <c r="D18" i="2"/>
  <c r="D14" i="2"/>
  <c r="L18" i="2"/>
  <c r="L14" i="2"/>
  <c r="T18" i="2"/>
  <c r="T14" i="2"/>
  <c r="X18" i="2"/>
  <c r="X14" i="2"/>
  <c r="AB14" i="2"/>
  <c r="AB18" i="2"/>
  <c r="Y20" i="5"/>
  <c r="U10" i="2"/>
  <c r="F18" i="2"/>
  <c r="F14" i="2"/>
  <c r="J14" i="2"/>
  <c r="J18" i="2"/>
  <c r="N18" i="2"/>
  <c r="N14" i="2"/>
  <c r="R14" i="2"/>
  <c r="R18" i="2"/>
  <c r="Z12" i="5"/>
  <c r="V14" i="2"/>
  <c r="V18" i="2"/>
  <c r="Z18" i="2"/>
  <c r="Z14" i="2"/>
  <c r="AD14" i="2"/>
  <c r="D12" i="2"/>
  <c r="P13" i="5"/>
  <c r="L12" i="2"/>
  <c r="T13" i="5"/>
  <c r="P12" i="2"/>
  <c r="X13" i="5"/>
  <c r="T12" i="2"/>
  <c r="AB13" i="5"/>
  <c r="X12" i="2"/>
  <c r="AF13" i="5"/>
  <c r="AB12" i="2"/>
  <c r="AJ13" i="5"/>
  <c r="AF12" i="2"/>
  <c r="K20" i="5"/>
  <c r="G10" i="2"/>
  <c r="O20" i="5"/>
  <c r="K10" i="2"/>
  <c r="S20" i="5"/>
  <c r="O10" i="2"/>
  <c r="W20" i="5"/>
  <c r="S10" i="2"/>
  <c r="AA20" i="5"/>
  <c r="W10" i="2"/>
  <c r="AE20" i="5"/>
  <c r="AA10" i="2"/>
  <c r="AI20" i="5"/>
  <c r="AE10" i="2"/>
  <c r="M13" i="5"/>
  <c r="AH13" i="5"/>
  <c r="AC20" i="5"/>
  <c r="L4" i="9"/>
  <c r="P4" i="9"/>
  <c r="T4" i="9"/>
  <c r="X4" i="9"/>
  <c r="AB4" i="9"/>
  <c r="AF4" i="9"/>
  <c r="AJ4" i="9"/>
  <c r="N4" i="8"/>
  <c r="N128" i="8" s="1"/>
  <c r="R4" i="8"/>
  <c r="R128" i="8" s="1"/>
  <c r="V4" i="8"/>
  <c r="V128" i="8" s="1"/>
  <c r="Z4" i="8"/>
  <c r="Z128" i="8" s="1"/>
  <c r="AD4" i="8"/>
  <c r="AD128" i="8" s="1"/>
  <c r="AH4" i="8"/>
  <c r="AH128" i="8" s="1"/>
  <c r="T13" i="9"/>
  <c r="X13" i="9"/>
  <c r="O29" i="10"/>
  <c r="O41" i="8"/>
  <c r="M27" i="9"/>
  <c r="Q27" i="9"/>
  <c r="U27" i="9"/>
  <c r="Y27" i="9"/>
  <c r="AC27" i="9"/>
  <c r="AG27" i="9"/>
  <c r="G14" i="2"/>
  <c r="G18" i="2"/>
  <c r="K14" i="2"/>
  <c r="O14" i="2"/>
  <c r="S18" i="2"/>
  <c r="S14" i="2"/>
  <c r="W18" i="2"/>
  <c r="W14" i="2"/>
  <c r="AE12" i="5"/>
  <c r="AA14" i="2"/>
  <c r="AE14" i="2"/>
  <c r="E12" i="2"/>
  <c r="Q27" i="5"/>
  <c r="M12" i="2"/>
  <c r="U27" i="5"/>
  <c r="Q12" i="2"/>
  <c r="Y27" i="5"/>
  <c r="U12" i="2"/>
  <c r="AG27" i="5"/>
  <c r="AC12" i="2"/>
  <c r="D10" i="2"/>
  <c r="P20" i="5"/>
  <c r="L10" i="2"/>
  <c r="T20" i="5"/>
  <c r="P10" i="2"/>
  <c r="X20" i="5"/>
  <c r="T10" i="2"/>
  <c r="AF20" i="5"/>
  <c r="AB10" i="2"/>
  <c r="AJ20" i="5"/>
  <c r="AF10" i="2"/>
  <c r="N13" i="5"/>
  <c r="M20" i="5"/>
  <c r="AG20" i="5"/>
  <c r="M4" i="9"/>
  <c r="Q4" i="9"/>
  <c r="AC4" i="9"/>
  <c r="AG4" i="9"/>
  <c r="O4" i="8"/>
  <c r="O128" i="8" s="1"/>
  <c r="S4" i="8"/>
  <c r="S128" i="8" s="1"/>
  <c r="W4" i="8"/>
  <c r="W128" i="8" s="1"/>
  <c r="AA4" i="8"/>
  <c r="AA128" i="8" s="1"/>
  <c r="AE4" i="8"/>
  <c r="AE128" i="8" s="1"/>
  <c r="AI4" i="8"/>
  <c r="AI128" i="8" s="1"/>
  <c r="O17" i="9"/>
  <c r="S17" i="9"/>
  <c r="W17" i="9"/>
  <c r="AA17" i="9"/>
  <c r="AE17" i="9"/>
  <c r="AI17" i="9"/>
  <c r="P14" i="2"/>
  <c r="P18" i="2"/>
  <c r="E10" i="2"/>
  <c r="Q20" i="5"/>
  <c r="M10" i="2"/>
  <c r="U20" i="5"/>
  <c r="M27" i="5"/>
  <c r="R4" i="9"/>
  <c r="V4" i="9"/>
  <c r="AH4" i="9"/>
  <c r="R13" i="9"/>
  <c r="AD13" i="9"/>
  <c r="M13" i="9"/>
  <c r="U13" i="9"/>
  <c r="L17" i="9"/>
  <c r="P17" i="9"/>
  <c r="T17" i="9"/>
  <c r="N35" i="10"/>
  <c r="N36" i="10" s="1"/>
  <c r="J17" i="2" s="1"/>
  <c r="K27" i="9"/>
  <c r="O27" i="9"/>
  <c r="S27" i="9"/>
  <c r="W27" i="9"/>
  <c r="AA27" i="9"/>
  <c r="AE27" i="9"/>
  <c r="AI27" i="9"/>
  <c r="X17" i="9"/>
  <c r="AB17" i="9"/>
  <c r="AF17" i="9"/>
  <c r="AJ17" i="9"/>
  <c r="N27" i="9"/>
  <c r="R27" i="9"/>
  <c r="V27" i="9"/>
  <c r="Z27" i="9"/>
  <c r="AD27" i="9"/>
  <c r="AH27" i="9"/>
  <c r="AB56" i="8"/>
  <c r="AB127" i="8" s="1"/>
  <c r="O3" i="10"/>
  <c r="O7" i="10" s="1"/>
  <c r="AE3" i="10"/>
  <c r="AE7" i="10" s="1"/>
  <c r="N4" i="10"/>
  <c r="N8" i="10" s="1"/>
  <c r="Z4" i="10"/>
  <c r="Z8" i="10" s="1"/>
  <c r="AD4" i="10"/>
  <c r="AD8" i="10" s="1"/>
  <c r="AH4" i="10"/>
  <c r="M5" i="10"/>
  <c r="M9" i="10" s="1"/>
  <c r="M27" i="10" s="1"/>
  <c r="Q5" i="10"/>
  <c r="AC5" i="10"/>
  <c r="AC9" i="10" s="1"/>
  <c r="AG5" i="10"/>
  <c r="AG9" i="10" s="1"/>
  <c r="P6" i="10"/>
  <c r="P10" i="10" s="1"/>
  <c r="T6" i="10"/>
  <c r="T10" i="10" s="1"/>
  <c r="AF6" i="10"/>
  <c r="AF10" i="10" s="1"/>
  <c r="AJ6" i="10"/>
  <c r="AJ10" i="10" s="1"/>
  <c r="AJ20" i="10" s="1"/>
  <c r="Z7" i="10"/>
  <c r="AE10" i="10"/>
  <c r="AE20" i="10" s="1"/>
  <c r="K18" i="2"/>
  <c r="O18" i="2"/>
  <c r="AA18" i="2"/>
  <c r="AE18" i="2"/>
  <c r="AF18" i="2"/>
  <c r="R17" i="9"/>
  <c r="V17" i="9"/>
  <c r="AH17" i="9"/>
  <c r="L27" i="9"/>
  <c r="P27" i="9"/>
  <c r="T27" i="9"/>
  <c r="X27" i="9"/>
  <c r="AB27" i="9"/>
  <c r="AF27" i="9"/>
  <c r="AJ27" i="9"/>
  <c r="T4" i="10"/>
  <c r="T8" i="10" s="1"/>
  <c r="AJ4" i="10"/>
  <c r="AJ8" i="10" s="1"/>
  <c r="E18" i="2"/>
  <c r="I18" i="2"/>
  <c r="M18" i="2"/>
  <c r="Q18" i="2"/>
  <c r="U18" i="2"/>
  <c r="Y18" i="2"/>
  <c r="AC18" i="2"/>
  <c r="X8" i="10"/>
  <c r="AD18" i="2"/>
  <c r="F7" i="2"/>
  <c r="K4" i="6"/>
  <c r="K5" i="6" s="1"/>
  <c r="G7" i="2" s="1"/>
  <c r="AH21" i="9"/>
  <c r="AJ21" i="9"/>
  <c r="V21" i="9"/>
  <c r="AI36" i="10"/>
  <c r="AE17" i="2" s="1"/>
  <c r="AD7" i="10"/>
  <c r="AF8" i="10"/>
  <c r="K36" i="10"/>
  <c r="G17" i="2" s="1"/>
  <c r="S36" i="10"/>
  <c r="O17" i="2" s="1"/>
  <c r="P8" i="10"/>
  <c r="W10" i="10"/>
  <c r="S11" i="2" s="1"/>
  <c r="U36" i="10"/>
  <c r="Q17" i="2" s="1"/>
  <c r="S7" i="10"/>
  <c r="E13" i="2"/>
  <c r="U9" i="10"/>
  <c r="Q13" i="2" s="1"/>
  <c r="Y9" i="10"/>
  <c r="U13" i="2" s="1"/>
  <c r="AB10" i="10"/>
  <c r="AB20" i="10" s="1"/>
  <c r="W56" i="8"/>
  <c r="W127" i="8" s="1"/>
  <c r="Y4" i="9"/>
  <c r="R7" i="10"/>
  <c r="K10" i="10"/>
  <c r="K20" i="10" s="1"/>
  <c r="AF35" i="10"/>
  <c r="AF36" i="10" s="1"/>
  <c r="AB17" i="2" s="1"/>
  <c r="W41" i="8"/>
  <c r="AB41" i="8"/>
  <c r="AB29" i="10"/>
  <c r="T56" i="8"/>
  <c r="T127" i="8" s="1"/>
  <c r="X56" i="8"/>
  <c r="X127" i="8" s="1"/>
  <c r="AF56" i="8"/>
  <c r="AF127" i="8" s="1"/>
  <c r="K56" i="8"/>
  <c r="K127" i="8" s="1"/>
  <c r="O56" i="8"/>
  <c r="O127" i="8" s="1"/>
  <c r="S56" i="8"/>
  <c r="S127" i="8" s="1"/>
  <c r="AA56" i="8"/>
  <c r="AA127" i="8" s="1"/>
  <c r="AE56" i="8"/>
  <c r="AE127" i="8" s="1"/>
  <c r="AI56" i="8"/>
  <c r="AI127" i="8" s="1"/>
  <c r="O36" i="10"/>
  <c r="K17" i="2" s="1"/>
  <c r="U4" i="9"/>
  <c r="Z4" i="9"/>
  <c r="AH7" i="10"/>
  <c r="M36" i="10"/>
  <c r="I17" i="2" s="1"/>
  <c r="AJ35" i="10"/>
  <c r="AJ36" i="10" s="1"/>
  <c r="AF17" i="2" s="1"/>
  <c r="X41" i="8"/>
  <c r="F17" i="2"/>
  <c r="R41" i="8"/>
  <c r="R35" i="10"/>
  <c r="R36" i="10" s="1"/>
  <c r="N17" i="2" s="1"/>
  <c r="V41" i="8"/>
  <c r="V35" i="10"/>
  <c r="V36" i="10" s="1"/>
  <c r="R17" i="2" s="1"/>
  <c r="AH41" i="8"/>
  <c r="AH35" i="10"/>
  <c r="AH36" i="10" s="1"/>
  <c r="AD17" i="2" s="1"/>
  <c r="K4" i="9"/>
  <c r="AA4" i="9"/>
  <c r="V7" i="10"/>
  <c r="AC8" i="10"/>
  <c r="D13" i="2"/>
  <c r="AI10" i="10"/>
  <c r="Z35" i="10"/>
  <c r="Z49" i="8"/>
  <c r="N49" i="8"/>
  <c r="R49" i="8"/>
  <c r="V49" i="8"/>
  <c r="AH49" i="8"/>
  <c r="P56" i="8"/>
  <c r="P127" i="8" s="1"/>
  <c r="AC36" i="10"/>
  <c r="Y17" i="2" s="1"/>
  <c r="W4" i="9"/>
  <c r="P29" i="10"/>
  <c r="T35" i="10"/>
  <c r="T36" i="10" s="1"/>
  <c r="P17" i="2" s="1"/>
  <c r="AD35" i="10"/>
  <c r="AD36" i="10" s="1"/>
  <c r="Z17" i="2" s="1"/>
  <c r="K26" i="8"/>
  <c r="K13" i="9" s="1"/>
  <c r="O26" i="8"/>
  <c r="O13" i="9" s="1"/>
  <c r="S26" i="8"/>
  <c r="S13" i="9" s="1"/>
  <c r="W26" i="8"/>
  <c r="W13" i="9" s="1"/>
  <c r="AA26" i="8"/>
  <c r="AA13" i="9" s="1"/>
  <c r="AE26" i="8"/>
  <c r="AE13" i="9" s="1"/>
  <c r="AI26" i="8"/>
  <c r="AI13" i="9" s="1"/>
  <c r="V26" i="8"/>
  <c r="V13" i="9" s="1"/>
  <c r="Z26" i="8"/>
  <c r="Z13" i="9" s="1"/>
  <c r="AE41" i="8"/>
  <c r="AE35" i="10"/>
  <c r="U7" i="10"/>
  <c r="AA36" i="10"/>
  <c r="W17" i="2" s="1"/>
  <c r="F13" i="2"/>
  <c r="Q36" i="10"/>
  <c r="M17" i="2" s="1"/>
  <c r="Y36" i="10"/>
  <c r="U17" i="2" s="1"/>
  <c r="AG36" i="10"/>
  <c r="AC17" i="2" s="1"/>
  <c r="O10" i="10"/>
  <c r="K11" i="2" s="1"/>
  <c r="S10" i="10"/>
  <c r="O11" i="2" s="1"/>
  <c r="E17" i="2"/>
  <c r="H18" i="2"/>
  <c r="H14" i="2"/>
  <c r="H10" i="2"/>
  <c r="H12" i="2"/>
  <c r="L10" i="10"/>
  <c r="L20" i="10" s="1"/>
  <c r="L56" i="8"/>
  <c r="L127" i="8" s="1"/>
  <c r="L41" i="8"/>
  <c r="W36" i="10"/>
  <c r="S17" i="2" s="1"/>
  <c r="L36" i="10"/>
  <c r="H17" i="2" s="1"/>
  <c r="X36" i="10"/>
  <c r="T17" i="2" s="1"/>
  <c r="AB36" i="10"/>
  <c r="X17" i="2" s="1"/>
  <c r="Q49" i="8"/>
  <c r="AG49" i="8"/>
  <c r="K41" i="8"/>
  <c r="S41" i="8"/>
  <c r="AA41" i="8"/>
  <c r="AI41" i="8"/>
  <c r="K49" i="8"/>
  <c r="O49" i="8"/>
  <c r="S49" i="8"/>
  <c r="W49" i="8"/>
  <c r="AA49" i="8"/>
  <c r="AE49" i="8"/>
  <c r="AI49" i="8"/>
  <c r="R56" i="8"/>
  <c r="R127" i="8" s="1"/>
  <c r="V56" i="8"/>
  <c r="V127" i="8" s="1"/>
  <c r="Z56" i="8"/>
  <c r="Z127" i="8" s="1"/>
  <c r="AD56" i="8"/>
  <c r="AD127" i="8" s="1"/>
  <c r="AH56" i="8"/>
  <c r="AH127" i="8" s="1"/>
  <c r="M49" i="8"/>
  <c r="U49" i="8"/>
  <c r="Y49" i="8"/>
  <c r="AC49" i="8"/>
  <c r="B33" i="8"/>
  <c r="B36" i="8" s="1"/>
  <c r="M41" i="8"/>
  <c r="Q41" i="8"/>
  <c r="U41" i="8"/>
  <c r="Y41" i="8"/>
  <c r="AC41" i="8"/>
  <c r="AG41" i="8"/>
  <c r="L49" i="8"/>
  <c r="P49" i="8"/>
  <c r="T49" i="8"/>
  <c r="X49" i="8"/>
  <c r="AB49" i="8"/>
  <c r="AF49" i="8"/>
  <c r="AJ49" i="8"/>
  <c r="B49" i="8"/>
  <c r="B42" i="8"/>
  <c r="B46" i="8" s="1"/>
  <c r="M56" i="8"/>
  <c r="M127" i="8" s="1"/>
  <c r="Q56" i="8"/>
  <c r="Q127" i="8" s="1"/>
  <c r="U56" i="8"/>
  <c r="U127" i="8" s="1"/>
  <c r="Y56" i="8"/>
  <c r="Y127" i="8" s="1"/>
  <c r="AC56" i="8"/>
  <c r="AC127" i="8" s="1"/>
  <c r="AG56" i="8"/>
  <c r="AG127" i="8" s="1"/>
  <c r="O12" i="5"/>
  <c r="S13" i="5"/>
  <c r="N12" i="5"/>
  <c r="R12" i="5"/>
  <c r="V12" i="5"/>
  <c r="AD12" i="5"/>
  <c r="AH12" i="5"/>
  <c r="AI13" i="5"/>
  <c r="S12" i="5"/>
  <c r="W12" i="5"/>
  <c r="AI12" i="5"/>
  <c r="Y13" i="5"/>
  <c r="X27" i="5"/>
  <c r="X12" i="5"/>
  <c r="N27" i="5"/>
  <c r="R27" i="5"/>
  <c r="V27" i="5"/>
  <c r="Z27" i="5"/>
  <c r="AD27" i="5"/>
  <c r="AH27" i="5"/>
  <c r="R13" i="5"/>
  <c r="Z13" i="5"/>
  <c r="K12" i="5"/>
  <c r="P12" i="5"/>
  <c r="AA12" i="5"/>
  <c r="AF12" i="5"/>
  <c r="O27" i="5"/>
  <c r="T27" i="5"/>
  <c r="AE27" i="5"/>
  <c r="AJ27" i="5"/>
  <c r="L12" i="5"/>
  <c r="AB12" i="5"/>
  <c r="U13" i="5"/>
  <c r="K27" i="5"/>
  <c r="P27" i="5"/>
  <c r="AA27" i="5"/>
  <c r="AF27" i="5"/>
  <c r="Q13" i="5"/>
  <c r="V13" i="5"/>
  <c r="AG13" i="5"/>
  <c r="L27" i="5"/>
  <c r="W27" i="5"/>
  <c r="AB27" i="5"/>
  <c r="O21" i="9"/>
  <c r="S21" i="9"/>
  <c r="W21" i="9"/>
  <c r="AA21" i="9"/>
  <c r="AE21" i="9"/>
  <c r="AI21" i="9"/>
  <c r="P21" i="9"/>
  <c r="T21" i="9"/>
  <c r="X21" i="9"/>
  <c r="AB21" i="9"/>
  <c r="AF21" i="9"/>
  <c r="P9" i="10" l="1"/>
  <c r="L13" i="2" s="1"/>
  <c r="P3" i="11"/>
  <c r="K24" i="10"/>
  <c r="K25" i="10"/>
  <c r="K26" i="10"/>
  <c r="K21" i="10"/>
  <c r="K22" i="10"/>
  <c r="K23" i="10"/>
  <c r="AE21" i="10"/>
  <c r="AE26" i="10"/>
  <c r="AE22" i="10"/>
  <c r="AE25" i="10"/>
  <c r="AE24" i="10"/>
  <c r="AE23" i="10"/>
  <c r="Y23" i="10"/>
  <c r="Y22" i="10"/>
  <c r="Y21" i="10"/>
  <c r="Y24" i="10"/>
  <c r="Y25" i="10"/>
  <c r="Y26" i="10"/>
  <c r="U26" i="10"/>
  <c r="U25" i="10"/>
  <c r="U24" i="10"/>
  <c r="U23" i="10"/>
  <c r="U22" i="10"/>
  <c r="U21" i="10"/>
  <c r="AC26" i="10"/>
  <c r="AC25" i="10"/>
  <c r="AC24" i="10"/>
  <c r="AC21" i="10"/>
  <c r="AC23" i="10"/>
  <c r="AC22" i="10"/>
  <c r="L22" i="10"/>
  <c r="L23" i="10"/>
  <c r="L24" i="10"/>
  <c r="L25" i="10"/>
  <c r="L26" i="10"/>
  <c r="L21" i="10"/>
  <c r="AA25" i="10"/>
  <c r="AA24" i="10"/>
  <c r="AA23" i="10"/>
  <c r="AA22" i="10"/>
  <c r="AA26" i="10"/>
  <c r="AA21" i="10"/>
  <c r="AB26" i="10"/>
  <c r="AB25" i="10"/>
  <c r="AB24" i="10"/>
  <c r="AB23" i="10"/>
  <c r="AB22" i="10"/>
  <c r="AB21" i="10"/>
  <c r="AJ26" i="10"/>
  <c r="AJ25" i="10"/>
  <c r="AJ24" i="10"/>
  <c r="AJ23" i="10"/>
  <c r="AJ22" i="10"/>
  <c r="AJ21" i="10"/>
  <c r="Q23" i="10"/>
  <c r="Q22" i="10"/>
  <c r="Q21" i="10"/>
  <c r="Q25" i="10"/>
  <c r="Q24" i="10"/>
  <c r="Q26" i="10"/>
  <c r="AD21" i="10"/>
  <c r="AD26" i="10"/>
  <c r="AD25" i="10"/>
  <c r="AD24" i="10"/>
  <c r="AD22" i="10"/>
  <c r="AD23" i="10"/>
  <c r="Z24" i="10"/>
  <c r="Z23" i="10"/>
  <c r="Z25" i="10"/>
  <c r="Z22" i="10"/>
  <c r="Z21" i="10"/>
  <c r="Z26" i="10"/>
  <c r="V22" i="10"/>
  <c r="V26" i="10"/>
  <c r="V25" i="10"/>
  <c r="V24" i="10"/>
  <c r="V23" i="10"/>
  <c r="V21" i="10"/>
  <c r="T15" i="10"/>
  <c r="T14" i="10"/>
  <c r="T19" i="10"/>
  <c r="T18" i="10"/>
  <c r="T17" i="10"/>
  <c r="T16" i="10"/>
  <c r="S3" i="11"/>
  <c r="AA3" i="11"/>
  <c r="K3" i="11"/>
  <c r="AI3" i="11"/>
  <c r="AE19" i="2" s="1"/>
  <c r="S8" i="10"/>
  <c r="O15" i="2" s="1"/>
  <c r="M3" i="11"/>
  <c r="I19" i="2" s="1"/>
  <c r="Q3" i="11"/>
  <c r="Y3" i="11"/>
  <c r="U19" i="2" s="1"/>
  <c r="W3" i="11"/>
  <c r="S19" i="2" s="1"/>
  <c r="Y13" i="10"/>
  <c r="G13" i="2"/>
  <c r="K13" i="10"/>
  <c r="K4" i="11"/>
  <c r="K5" i="11" s="1"/>
  <c r="G8" i="2" s="1"/>
  <c r="D19" i="2"/>
  <c r="M20" i="2"/>
  <c r="AC20" i="2"/>
  <c r="F20" i="2"/>
  <c r="AA13" i="2"/>
  <c r="AE13" i="10"/>
  <c r="N15" i="2"/>
  <c r="E20" i="2"/>
  <c r="D20" i="2"/>
  <c r="E15" i="2"/>
  <c r="K8" i="10"/>
  <c r="G15" i="2" s="1"/>
  <c r="U3" i="11"/>
  <c r="Q19" i="2" s="1"/>
  <c r="X11" i="2"/>
  <c r="X3" i="11"/>
  <c r="T19" i="2" s="1"/>
  <c r="L3" i="11"/>
  <c r="H19" i="2" s="1"/>
  <c r="M11" i="2"/>
  <c r="Z3" i="11"/>
  <c r="R20" i="10"/>
  <c r="AC15" i="2"/>
  <c r="AB3" i="11"/>
  <c r="X19" i="2" s="1"/>
  <c r="O3" i="11"/>
  <c r="K19" i="2" s="1"/>
  <c r="W20" i="10"/>
  <c r="V27" i="10"/>
  <c r="AH3" i="11"/>
  <c r="R3" i="11"/>
  <c r="N19" i="2" s="1"/>
  <c r="Z20" i="2"/>
  <c r="U13" i="10"/>
  <c r="AI13" i="10"/>
  <c r="AA20" i="2"/>
  <c r="AA11" i="2"/>
  <c r="W20" i="2"/>
  <c r="N20" i="2"/>
  <c r="N20" i="10"/>
  <c r="T15" i="2"/>
  <c r="Q11" i="2"/>
  <c r="AD20" i="2"/>
  <c r="O20" i="2"/>
  <c r="I15" i="2"/>
  <c r="AF13" i="10"/>
  <c r="O13" i="10"/>
  <c r="L15" i="2"/>
  <c r="X20" i="10"/>
  <c r="AF20" i="2"/>
  <c r="P13" i="10"/>
  <c r="AH13" i="10"/>
  <c r="Q20" i="2"/>
  <c r="AE20" i="2"/>
  <c r="S20" i="2"/>
  <c r="G20" i="2"/>
  <c r="X20" i="2"/>
  <c r="L20" i="2"/>
  <c r="F11" i="2"/>
  <c r="L4" i="11"/>
  <c r="L5" i="11" s="1"/>
  <c r="AG3" i="11"/>
  <c r="AC19" i="2" s="1"/>
  <c r="Y15" i="2"/>
  <c r="F19" i="2"/>
  <c r="AH8" i="10"/>
  <c r="AD15" i="2" s="1"/>
  <c r="AD27" i="10"/>
  <c r="AB15" i="2"/>
  <c r="G11" i="2"/>
  <c r="AH4" i="11"/>
  <c r="AH5" i="11" s="1"/>
  <c r="AA13" i="10"/>
  <c r="V13" i="10"/>
  <c r="AD3" i="11"/>
  <c r="Z19" i="2" s="1"/>
  <c r="AC3" i="11"/>
  <c r="Y19" i="2" s="1"/>
  <c r="D8" i="2"/>
  <c r="U20" i="2"/>
  <c r="V3" i="11"/>
  <c r="R19" i="2" s="1"/>
  <c r="S13" i="10"/>
  <c r="V15" i="2"/>
  <c r="AC13" i="2"/>
  <c r="AG13" i="10"/>
  <c r="AG27" i="10"/>
  <c r="T20" i="10"/>
  <c r="P11" i="2"/>
  <c r="AF11" i="2"/>
  <c r="Q9" i="10"/>
  <c r="N3" i="11"/>
  <c r="J19" i="2" s="1"/>
  <c r="O20" i="10"/>
  <c r="Z11" i="2"/>
  <c r="Q15" i="2"/>
  <c r="U15" i="2"/>
  <c r="M15" i="2"/>
  <c r="N27" i="10"/>
  <c r="X13" i="10"/>
  <c r="L19" i="2"/>
  <c r="P20" i="2"/>
  <c r="K20" i="2"/>
  <c r="R20" i="2"/>
  <c r="J20" i="2"/>
  <c r="T20" i="2"/>
  <c r="Y20" i="2"/>
  <c r="I20" i="2"/>
  <c r="J15" i="2"/>
  <c r="AA15" i="2"/>
  <c r="AE3" i="11"/>
  <c r="E7" i="2"/>
  <c r="AH4" i="6"/>
  <c r="AH5" i="6" s="1"/>
  <c r="AH9" i="6" s="1"/>
  <c r="AF27" i="10"/>
  <c r="AF20" i="10"/>
  <c r="AB11" i="2"/>
  <c r="I13" i="2"/>
  <c r="M13" i="10"/>
  <c r="Y13" i="2"/>
  <c r="AC13" i="10"/>
  <c r="P20" i="10"/>
  <c r="P27" i="10"/>
  <c r="L11" i="2"/>
  <c r="AF15" i="2"/>
  <c r="K15" i="2"/>
  <c r="AB20" i="2"/>
  <c r="Z15" i="2"/>
  <c r="D15" i="2"/>
  <c r="V20" i="2"/>
  <c r="AH20" i="10"/>
  <c r="AD11" i="2"/>
  <c r="AJ13" i="10"/>
  <c r="AF13" i="2"/>
  <c r="AJ27" i="10"/>
  <c r="AE27" i="10"/>
  <c r="W11" i="2"/>
  <c r="AG20" i="10"/>
  <c r="AC11" i="2"/>
  <c r="AE15" i="2"/>
  <c r="AI20" i="10"/>
  <c r="AE11" i="2"/>
  <c r="Z13" i="10"/>
  <c r="Y27" i="10"/>
  <c r="AI27" i="10"/>
  <c r="W13" i="10"/>
  <c r="AD13" i="10"/>
  <c r="S15" i="2"/>
  <c r="F15" i="2"/>
  <c r="E25" i="2"/>
  <c r="K9" i="6"/>
  <c r="N4" i="6"/>
  <c r="N5" i="6" s="1"/>
  <c r="J7" i="2" s="1"/>
  <c r="N21" i="9"/>
  <c r="N4" i="11" s="1"/>
  <c r="N5" i="11" s="1"/>
  <c r="J8" i="2" s="1"/>
  <c r="Z4" i="6"/>
  <c r="Z5" i="6" s="1"/>
  <c r="V7" i="2" s="1"/>
  <c r="Z21" i="9"/>
  <c r="Z4" i="11" s="1"/>
  <c r="Z5" i="11" s="1"/>
  <c r="Q4" i="6"/>
  <c r="Q5" i="6" s="1"/>
  <c r="M7" i="2" s="1"/>
  <c r="Q21" i="9"/>
  <c r="Q4" i="11" s="1"/>
  <c r="Q5" i="11" s="1"/>
  <c r="AC4" i="6"/>
  <c r="AC5" i="6" s="1"/>
  <c r="Y7" i="2" s="1"/>
  <c r="AC21" i="9"/>
  <c r="AC4" i="11" s="1"/>
  <c r="AC5" i="11" s="1"/>
  <c r="Y8" i="2" s="1"/>
  <c r="R4" i="6"/>
  <c r="R5" i="6" s="1"/>
  <c r="N7" i="2" s="1"/>
  <c r="R21" i="9"/>
  <c r="R4" i="11" s="1"/>
  <c r="R5" i="11" s="1"/>
  <c r="N8" i="2" s="1"/>
  <c r="M4" i="6"/>
  <c r="M5" i="6" s="1"/>
  <c r="M9" i="6" s="1"/>
  <c r="M21" i="9"/>
  <c r="M4" i="11" s="1"/>
  <c r="M5" i="11" s="1"/>
  <c r="Y21" i="9"/>
  <c r="Y4" i="11" s="1"/>
  <c r="Y5" i="11" s="1"/>
  <c r="AD4" i="6"/>
  <c r="AD5" i="6" s="1"/>
  <c r="Z7" i="2" s="1"/>
  <c r="AD21" i="9"/>
  <c r="AD4" i="11" s="1"/>
  <c r="AD5" i="11" s="1"/>
  <c r="Z8" i="2" s="1"/>
  <c r="U4" i="6"/>
  <c r="U5" i="6" s="1"/>
  <c r="U9" i="6" s="1"/>
  <c r="Q25" i="2" s="1"/>
  <c r="U21" i="9"/>
  <c r="U4" i="11" s="1"/>
  <c r="U5" i="11" s="1"/>
  <c r="AG21" i="9"/>
  <c r="AG4" i="11" s="1"/>
  <c r="AG5" i="11" s="1"/>
  <c r="AC8" i="2" s="1"/>
  <c r="H20" i="2"/>
  <c r="AG4" i="6"/>
  <c r="AG5" i="6" s="1"/>
  <c r="Y4" i="6"/>
  <c r="Y5" i="6" s="1"/>
  <c r="U7" i="2" s="1"/>
  <c r="AJ4" i="11"/>
  <c r="AJ5" i="11" s="1"/>
  <c r="AF8" i="2" s="1"/>
  <c r="AJ4" i="6"/>
  <c r="AJ5" i="6" s="1"/>
  <c r="V4" i="6"/>
  <c r="V5" i="6" s="1"/>
  <c r="V4" i="11"/>
  <c r="V5" i="11" s="1"/>
  <c r="T3" i="11"/>
  <c r="AA27" i="10"/>
  <c r="O27" i="10"/>
  <c r="T7" i="10"/>
  <c r="P15" i="2" s="1"/>
  <c r="AH27" i="10"/>
  <c r="AF3" i="11"/>
  <c r="AB19" i="2" s="1"/>
  <c r="AE36" i="10"/>
  <c r="AA17" i="2" s="1"/>
  <c r="D11" i="2"/>
  <c r="X15" i="2"/>
  <c r="AJ3" i="11"/>
  <c r="AF19" i="2" s="1"/>
  <c r="R15" i="2"/>
  <c r="X27" i="10"/>
  <c r="W27" i="10"/>
  <c r="AB27" i="10"/>
  <c r="Z36" i="10"/>
  <c r="V17" i="2" s="1"/>
  <c r="AB13" i="10"/>
  <c r="R13" i="10"/>
  <c r="S20" i="10"/>
  <c r="V11" i="2"/>
  <c r="U11" i="2"/>
  <c r="P13" i="2"/>
  <c r="R11" i="2"/>
  <c r="Y11" i="2"/>
  <c r="AA8" i="10"/>
  <c r="W15" i="2" s="1"/>
  <c r="T27" i="10"/>
  <c r="AC27" i="10"/>
  <c r="U27" i="10"/>
  <c r="Z27" i="10"/>
  <c r="K27" i="10"/>
  <c r="N13" i="10"/>
  <c r="L27" i="10"/>
  <c r="S27" i="10"/>
  <c r="R27" i="10"/>
  <c r="H11" i="2"/>
  <c r="E11" i="2"/>
  <c r="M20" i="10"/>
  <c r="I11" i="2"/>
  <c r="H15" i="2"/>
  <c r="L13" i="10"/>
  <c r="AF4" i="11"/>
  <c r="AF5" i="11" s="1"/>
  <c r="AF4" i="6"/>
  <c r="AF5" i="6" s="1"/>
  <c r="AB7" i="2" s="1"/>
  <c r="P4" i="11"/>
  <c r="P5" i="11" s="1"/>
  <c r="P4" i="6"/>
  <c r="AA4" i="6"/>
  <c r="AA5" i="6" s="1"/>
  <c r="AA4" i="11"/>
  <c r="AA5" i="11" s="1"/>
  <c r="AB4" i="11"/>
  <c r="AB5" i="11" s="1"/>
  <c r="AB4" i="6"/>
  <c r="AB5" i="6" s="1"/>
  <c r="L4" i="6"/>
  <c r="L5" i="6" s="1"/>
  <c r="W4" i="6"/>
  <c r="W5" i="6" s="1"/>
  <c r="W4" i="11"/>
  <c r="W5" i="11" s="1"/>
  <c r="D17" i="2"/>
  <c r="D7" i="2"/>
  <c r="T4" i="11"/>
  <c r="T5" i="11" s="1"/>
  <c r="T4" i="6"/>
  <c r="T5" i="6" s="1"/>
  <c r="AE4" i="6"/>
  <c r="AE5" i="6" s="1"/>
  <c r="AE4" i="11"/>
  <c r="AE5" i="11" s="1"/>
  <c r="O4" i="6"/>
  <c r="O5" i="6" s="1"/>
  <c r="K7" i="2" s="1"/>
  <c r="O4" i="11"/>
  <c r="O5" i="11" s="1"/>
  <c r="X4" i="11"/>
  <c r="X5" i="11" s="1"/>
  <c r="X4" i="6"/>
  <c r="X5" i="6" s="1"/>
  <c r="AI4" i="6"/>
  <c r="AI5" i="6" s="1"/>
  <c r="AI4" i="11"/>
  <c r="AI5" i="11" s="1"/>
  <c r="S4" i="6"/>
  <c r="S5" i="6" s="1"/>
  <c r="S4" i="11"/>
  <c r="S5" i="11" s="1"/>
  <c r="K51" i="10"/>
  <c r="B50" i="8"/>
  <c r="B53" i="8" s="1"/>
  <c r="B56" i="8"/>
  <c r="B57" i="8" s="1"/>
  <c r="K51" i="5"/>
  <c r="P5" i="6" l="1"/>
  <c r="L7" i="2" s="1"/>
  <c r="AI25" i="10"/>
  <c r="AI24" i="10"/>
  <c r="AI23" i="10"/>
  <c r="AI26" i="10"/>
  <c r="AI22" i="10"/>
  <c r="AI21" i="10"/>
  <c r="W21" i="10"/>
  <c r="W22" i="10"/>
  <c r="W26" i="10"/>
  <c r="W25" i="10"/>
  <c r="W24" i="10"/>
  <c r="W23" i="10"/>
  <c r="O21" i="10"/>
  <c r="O26" i="10"/>
  <c r="O25" i="10"/>
  <c r="O24" i="10"/>
  <c r="O23" i="10"/>
  <c r="O22" i="10"/>
  <c r="M26" i="10"/>
  <c r="M25" i="10"/>
  <c r="M24" i="10"/>
  <c r="M23" i="10"/>
  <c r="M22" i="10"/>
  <c r="M21" i="10"/>
  <c r="AH24" i="10"/>
  <c r="AH23" i="10"/>
  <c r="AH22" i="10"/>
  <c r="AH21" i="10"/>
  <c r="AH25" i="10"/>
  <c r="AH26" i="10"/>
  <c r="AF22" i="10"/>
  <c r="AF21" i="10"/>
  <c r="AF26" i="10"/>
  <c r="AF25" i="10"/>
  <c r="AF24" i="10"/>
  <c r="AF23" i="10"/>
  <c r="S25" i="10"/>
  <c r="S24" i="10"/>
  <c r="S23" i="10"/>
  <c r="S22" i="10"/>
  <c r="S21" i="10"/>
  <c r="S26" i="10"/>
  <c r="AG23" i="10"/>
  <c r="AG22" i="10"/>
  <c r="AG25" i="10"/>
  <c r="AG21" i="10"/>
  <c r="AG26" i="10"/>
  <c r="AG24" i="10"/>
  <c r="P22" i="10"/>
  <c r="P21" i="10"/>
  <c r="P24" i="10"/>
  <c r="P26" i="10"/>
  <c r="P23" i="10"/>
  <c r="P25" i="10"/>
  <c r="T26" i="10"/>
  <c r="T25" i="10"/>
  <c r="T24" i="10"/>
  <c r="T23" i="10"/>
  <c r="T22" i="10"/>
  <c r="T21" i="10"/>
  <c r="X22" i="10"/>
  <c r="X24" i="10"/>
  <c r="X21" i="10"/>
  <c r="X26" i="10"/>
  <c r="X23" i="10"/>
  <c r="X25" i="10"/>
  <c r="R24" i="10"/>
  <c r="R26" i="10"/>
  <c r="R25" i="10"/>
  <c r="R23" i="10"/>
  <c r="R22" i="10"/>
  <c r="R21" i="10"/>
  <c r="N26" i="10"/>
  <c r="N22" i="10"/>
  <c r="N21" i="10"/>
  <c r="N25" i="10"/>
  <c r="N24" i="10"/>
  <c r="N23" i="10"/>
  <c r="AF19" i="10"/>
  <c r="AF18" i="10"/>
  <c r="AF17" i="10"/>
  <c r="AF16" i="10"/>
  <c r="AF15" i="10"/>
  <c r="AF14" i="10"/>
  <c r="K15" i="10"/>
  <c r="K19" i="10"/>
  <c r="K16" i="10"/>
  <c r="K17" i="10"/>
  <c r="K18" i="10"/>
  <c r="K14" i="10"/>
  <c r="AJ15" i="10"/>
  <c r="AJ14" i="10"/>
  <c r="AJ19" i="10"/>
  <c r="AJ17" i="10"/>
  <c r="AJ18" i="10"/>
  <c r="AJ16" i="10"/>
  <c r="AA16" i="10"/>
  <c r="AA15" i="10"/>
  <c r="AA14" i="10"/>
  <c r="AA19" i="10"/>
  <c r="AA18" i="10"/>
  <c r="AA17" i="10"/>
  <c r="AE19" i="10"/>
  <c r="AE18" i="10"/>
  <c r="AE17" i="10"/>
  <c r="AE16" i="10"/>
  <c r="AE14" i="10"/>
  <c r="AE15" i="10"/>
  <c r="N19" i="10"/>
  <c r="N18" i="10"/>
  <c r="N17" i="10"/>
  <c r="N16" i="10"/>
  <c r="N15" i="10"/>
  <c r="N14" i="10"/>
  <c r="M14" i="10"/>
  <c r="M19" i="10"/>
  <c r="M18" i="10"/>
  <c r="M16" i="10"/>
  <c r="M17" i="10"/>
  <c r="M15" i="10"/>
  <c r="X19" i="10"/>
  <c r="X18" i="10"/>
  <c r="X17" i="10"/>
  <c r="X16" i="10"/>
  <c r="X15" i="10"/>
  <c r="X14" i="10"/>
  <c r="S16" i="10"/>
  <c r="S15" i="10"/>
  <c r="S14" i="10"/>
  <c r="S18" i="10"/>
  <c r="S19" i="10"/>
  <c r="S17" i="10"/>
  <c r="AH17" i="10"/>
  <c r="AH16" i="10"/>
  <c r="AH15" i="10"/>
  <c r="AH14" i="10"/>
  <c r="AH19" i="10"/>
  <c r="AH18" i="10"/>
  <c r="Y18" i="10"/>
  <c r="Y17" i="10"/>
  <c r="Y16" i="10"/>
  <c r="Y15" i="10"/>
  <c r="Y14" i="10"/>
  <c r="Y19" i="10"/>
  <c r="AD19" i="10"/>
  <c r="AD15" i="10"/>
  <c r="AD18" i="10"/>
  <c r="AD17" i="10"/>
  <c r="AD16" i="10"/>
  <c r="AD14" i="10"/>
  <c r="P19" i="10"/>
  <c r="P18" i="10"/>
  <c r="P17" i="10"/>
  <c r="P16" i="10"/>
  <c r="P15" i="10"/>
  <c r="P14" i="10"/>
  <c r="AI16" i="10"/>
  <c r="AI15" i="10"/>
  <c r="AI18" i="10"/>
  <c r="AI14" i="10"/>
  <c r="AI19" i="10"/>
  <c r="AI17" i="10"/>
  <c r="W19" i="10"/>
  <c r="W18" i="10"/>
  <c r="W17" i="10"/>
  <c r="W14" i="10"/>
  <c r="W16" i="10"/>
  <c r="W15" i="10"/>
  <c r="U14" i="10"/>
  <c r="U19" i="10"/>
  <c r="U18" i="10"/>
  <c r="U17" i="10"/>
  <c r="U16" i="10"/>
  <c r="U15" i="10"/>
  <c r="R17" i="10"/>
  <c r="R16" i="10"/>
  <c r="R15" i="10"/>
  <c r="R14" i="10"/>
  <c r="R19" i="10"/>
  <c r="R18" i="10"/>
  <c r="AC14" i="10"/>
  <c r="AC19" i="10"/>
  <c r="AC16" i="10"/>
  <c r="AC18" i="10"/>
  <c r="AC17" i="10"/>
  <c r="AC15" i="10"/>
  <c r="AB15" i="10"/>
  <c r="AB14" i="10"/>
  <c r="AB17" i="10"/>
  <c r="AB19" i="10"/>
  <c r="AB18" i="10"/>
  <c r="AB16" i="10"/>
  <c r="V19" i="10"/>
  <c r="V18" i="10"/>
  <c r="V15" i="10"/>
  <c r="V17" i="10"/>
  <c r="V16" i="10"/>
  <c r="V14" i="10"/>
  <c r="L15" i="10"/>
  <c r="L14" i="10"/>
  <c r="L19" i="10"/>
  <c r="L17" i="10"/>
  <c r="L18" i="10"/>
  <c r="L16" i="10"/>
  <c r="Z17" i="10"/>
  <c r="Z16" i="10"/>
  <c r="Z15" i="10"/>
  <c r="Z19" i="10"/>
  <c r="Z14" i="10"/>
  <c r="Z18" i="10"/>
  <c r="AG18" i="10"/>
  <c r="AG17" i="10"/>
  <c r="AG16" i="10"/>
  <c r="AG15" i="10"/>
  <c r="AG14" i="10"/>
  <c r="AG19" i="10"/>
  <c r="O19" i="10"/>
  <c r="O18" i="10"/>
  <c r="O17" i="10"/>
  <c r="O16" i="10"/>
  <c r="O14" i="10"/>
  <c r="O15" i="10"/>
  <c r="Y9" i="11"/>
  <c r="Y10" i="11" s="1"/>
  <c r="P66" i="2" s="1"/>
  <c r="M19" i="2"/>
  <c r="K9" i="11"/>
  <c r="K10" i="11" s="1"/>
  <c r="M9" i="11"/>
  <c r="I26" i="2" s="1"/>
  <c r="O19" i="2"/>
  <c r="O21" i="2" s="1"/>
  <c r="G19" i="2"/>
  <c r="G21" i="2" s="1"/>
  <c r="N21" i="2"/>
  <c r="G25" i="2"/>
  <c r="K10" i="6"/>
  <c r="E19" i="2"/>
  <c r="E21" i="2" s="1"/>
  <c r="AD7" i="2"/>
  <c r="U9" i="11"/>
  <c r="Q26" i="2" s="1"/>
  <c r="Z9" i="11"/>
  <c r="V26" i="2" s="1"/>
  <c r="L21" i="2"/>
  <c r="S21" i="2"/>
  <c r="Z21" i="2"/>
  <c r="T21" i="2"/>
  <c r="Q7" i="2"/>
  <c r="Q21" i="2"/>
  <c r="AD19" i="2"/>
  <c r="AD21" i="2" s="1"/>
  <c r="D26" i="2"/>
  <c r="U21" i="2"/>
  <c r="J21" i="2"/>
  <c r="AA19" i="2"/>
  <c r="AA21" i="2" s="1"/>
  <c r="AF21" i="2"/>
  <c r="AB21" i="2"/>
  <c r="M13" i="2"/>
  <c r="Q13" i="10"/>
  <c r="Q27" i="10"/>
  <c r="K21" i="2"/>
  <c r="Y21" i="2"/>
  <c r="AC21" i="2"/>
  <c r="F21" i="2"/>
  <c r="AE21" i="2"/>
  <c r="F25" i="2"/>
  <c r="R9" i="6"/>
  <c r="N25" i="2" s="1"/>
  <c r="U10" i="6"/>
  <c r="L31" i="2" s="1"/>
  <c r="Q9" i="6"/>
  <c r="M25" i="2" s="1"/>
  <c r="N9" i="6"/>
  <c r="J25" i="2" s="1"/>
  <c r="I7" i="2"/>
  <c r="AD9" i="6"/>
  <c r="Z25" i="2" s="1"/>
  <c r="AC9" i="6"/>
  <c r="Y25" i="2" s="1"/>
  <c r="AG9" i="11"/>
  <c r="AG10" i="11" s="1"/>
  <c r="X66" i="2" s="1"/>
  <c r="Z9" i="6"/>
  <c r="R9" i="11"/>
  <c r="R10" i="11" s="1"/>
  <c r="I66" i="2" s="1"/>
  <c r="V8" i="2"/>
  <c r="AI9" i="6"/>
  <c r="AE7" i="2"/>
  <c r="AJ9" i="6"/>
  <c r="AF7" i="2"/>
  <c r="AG9" i="6"/>
  <c r="AC7" i="2"/>
  <c r="AH10" i="6"/>
  <c r="Y31" i="2" s="1"/>
  <c r="AD25" i="2"/>
  <c r="AI9" i="11"/>
  <c r="AE8" i="2"/>
  <c r="Q8" i="2"/>
  <c r="AH9" i="11"/>
  <c r="AD8" i="2"/>
  <c r="R21" i="2"/>
  <c r="I21" i="2"/>
  <c r="X21" i="2"/>
  <c r="AD9" i="11"/>
  <c r="Z26" i="2" s="1"/>
  <c r="U8" i="2"/>
  <c r="N9" i="11"/>
  <c r="N10" i="11" s="1"/>
  <c r="E66" i="2" s="1"/>
  <c r="I8" i="2"/>
  <c r="M8" i="2"/>
  <c r="Q9" i="11"/>
  <c r="M26" i="2" s="1"/>
  <c r="AC9" i="11"/>
  <c r="Y26" i="2" s="1"/>
  <c r="Y9" i="6"/>
  <c r="Y10" i="6" s="1"/>
  <c r="P31" i="2" s="1"/>
  <c r="R8" i="2"/>
  <c r="V9" i="11"/>
  <c r="R26" i="2" s="1"/>
  <c r="V9" i="6"/>
  <c r="R7" i="2"/>
  <c r="AJ9" i="11"/>
  <c r="P19" i="2"/>
  <c r="P21" i="2" s="1"/>
  <c r="H21" i="2"/>
  <c r="V19" i="2"/>
  <c r="V21" i="2" s="1"/>
  <c r="W19" i="2"/>
  <c r="W21" i="2" s="1"/>
  <c r="D21" i="2"/>
  <c r="O9" i="6"/>
  <c r="W8" i="2"/>
  <c r="AA9" i="11"/>
  <c r="AA8" i="2"/>
  <c r="AE9" i="11"/>
  <c r="L9" i="11"/>
  <c r="L10" i="11" s="1"/>
  <c r="H8" i="2"/>
  <c r="W7" i="2"/>
  <c r="AA9" i="6"/>
  <c r="M10" i="6"/>
  <c r="D31" i="2" s="1"/>
  <c r="I25" i="2"/>
  <c r="O7" i="2"/>
  <c r="S9" i="6"/>
  <c r="X9" i="11"/>
  <c r="T8" i="2"/>
  <c r="AA7" i="2"/>
  <c r="AE9" i="6"/>
  <c r="D25" i="2"/>
  <c r="W9" i="11"/>
  <c r="S8" i="2"/>
  <c r="AB9" i="6"/>
  <c r="X7" i="2"/>
  <c r="T9" i="11"/>
  <c r="P8" i="2"/>
  <c r="L9" i="6"/>
  <c r="H7" i="2"/>
  <c r="AF9" i="6"/>
  <c r="O8" i="2"/>
  <c r="S9" i="11"/>
  <c r="T7" i="2"/>
  <c r="X9" i="6"/>
  <c r="AF9" i="11"/>
  <c r="AB8" i="2"/>
  <c r="K8" i="2"/>
  <c r="O9" i="11"/>
  <c r="T9" i="6"/>
  <c r="P7" i="2"/>
  <c r="W9" i="6"/>
  <c r="S7" i="2"/>
  <c r="AB9" i="11"/>
  <c r="X8" i="2"/>
  <c r="P9" i="11"/>
  <c r="L8" i="2"/>
  <c r="K59" i="10"/>
  <c r="K37" i="10"/>
  <c r="K57" i="10"/>
  <c r="K60" i="10"/>
  <c r="B116" i="8"/>
  <c r="B60" i="8"/>
  <c r="B63" i="8" s="1"/>
  <c r="B82" i="8" s="1"/>
  <c r="B101" i="8" s="1"/>
  <c r="B104" i="8" s="1"/>
  <c r="B107" i="8" s="1"/>
  <c r="B110" i="8" s="1"/>
  <c r="B113" i="8" s="1"/>
  <c r="K59" i="5"/>
  <c r="K37" i="5"/>
  <c r="L51" i="5"/>
  <c r="K57" i="5"/>
  <c r="K60" i="5"/>
  <c r="P9" i="6" l="1"/>
  <c r="P10" i="6" s="1"/>
  <c r="G31" i="2" s="1"/>
  <c r="Q18" i="10"/>
  <c r="Q17" i="10"/>
  <c r="Q16" i="10"/>
  <c r="Q15" i="10"/>
  <c r="Q14" i="10"/>
  <c r="Q19" i="10"/>
  <c r="U26" i="2"/>
  <c r="M21" i="2"/>
  <c r="G26" i="2"/>
  <c r="M10" i="11"/>
  <c r="D66" i="2" s="1"/>
  <c r="Z10" i="11"/>
  <c r="Q66" i="2" s="1"/>
  <c r="U10" i="11"/>
  <c r="L66" i="2" s="1"/>
  <c r="Q10" i="6"/>
  <c r="H31" i="2" s="1"/>
  <c r="R10" i="6"/>
  <c r="I31" i="2" s="1"/>
  <c r="AD10" i="6"/>
  <c r="U31" i="2" s="1"/>
  <c r="N10" i="6"/>
  <c r="E31" i="2" s="1"/>
  <c r="AD10" i="11"/>
  <c r="U66" i="2" s="1"/>
  <c r="AC26" i="2"/>
  <c r="Q10" i="11"/>
  <c r="H66" i="2" s="1"/>
  <c r="AC10" i="6"/>
  <c r="T31" i="2" s="1"/>
  <c r="N26" i="2"/>
  <c r="V25" i="2"/>
  <c r="Z10" i="6"/>
  <c r="Q31" i="2" s="1"/>
  <c r="AJ10" i="6"/>
  <c r="AA31" i="2" s="1"/>
  <c r="AF25" i="2"/>
  <c r="AG10" i="6"/>
  <c r="X31" i="2" s="1"/>
  <c r="AC25" i="2"/>
  <c r="AI10" i="6"/>
  <c r="Z31" i="2" s="1"/>
  <c r="AE25" i="2"/>
  <c r="AH10" i="11"/>
  <c r="Y66" i="2" s="1"/>
  <c r="AD26" i="2"/>
  <c r="AJ10" i="11"/>
  <c r="AA66" i="2" s="1"/>
  <c r="AF26" i="2"/>
  <c r="AI10" i="11"/>
  <c r="Z66" i="2" s="1"/>
  <c r="AE26" i="2"/>
  <c r="V10" i="11"/>
  <c r="M66" i="2" s="1"/>
  <c r="J26" i="2"/>
  <c r="AC10" i="11"/>
  <c r="T66" i="2" s="1"/>
  <c r="U25" i="2"/>
  <c r="R25" i="2"/>
  <c r="V10" i="6"/>
  <c r="M31" i="2" s="1"/>
  <c r="O25" i="2"/>
  <c r="S10" i="6"/>
  <c r="J31" i="2" s="1"/>
  <c r="W26" i="2"/>
  <c r="AA10" i="11"/>
  <c r="R66" i="2" s="1"/>
  <c r="L26" i="2"/>
  <c r="P10" i="11"/>
  <c r="G66" i="2" s="1"/>
  <c r="P25" i="2"/>
  <c r="T10" i="6"/>
  <c r="K31" i="2" s="1"/>
  <c r="AB26" i="2"/>
  <c r="AF10" i="11"/>
  <c r="W66" i="2" s="1"/>
  <c r="H25" i="2"/>
  <c r="L10" i="6"/>
  <c r="C31" i="2" s="1"/>
  <c r="H26" i="2"/>
  <c r="C66" i="2"/>
  <c r="K26" i="2"/>
  <c r="O10" i="11"/>
  <c r="F66" i="2" s="1"/>
  <c r="O26" i="2"/>
  <c r="S10" i="11"/>
  <c r="J66" i="2" s="1"/>
  <c r="W25" i="2"/>
  <c r="AA10" i="6"/>
  <c r="R31" i="2" s="1"/>
  <c r="T25" i="2"/>
  <c r="X10" i="6"/>
  <c r="O31" i="2" s="1"/>
  <c r="AA25" i="2"/>
  <c r="AE10" i="6"/>
  <c r="V31" i="2" s="1"/>
  <c r="AA26" i="2"/>
  <c r="AE10" i="11"/>
  <c r="V66" i="2" s="1"/>
  <c r="O10" i="6"/>
  <c r="F31" i="2" s="1"/>
  <c r="K25" i="2"/>
  <c r="S25" i="2"/>
  <c r="W10" i="6"/>
  <c r="N31" i="2" s="1"/>
  <c r="X25" i="2"/>
  <c r="AB10" i="6"/>
  <c r="S31" i="2" s="1"/>
  <c r="X26" i="2"/>
  <c r="AB10" i="11"/>
  <c r="S66" i="2" s="1"/>
  <c r="AB25" i="2"/>
  <c r="AF10" i="6"/>
  <c r="W31" i="2" s="1"/>
  <c r="P26" i="2"/>
  <c r="T10" i="11"/>
  <c r="K66" i="2" s="1"/>
  <c r="S26" i="2"/>
  <c r="W10" i="11"/>
  <c r="N66" i="2" s="1"/>
  <c r="T26" i="2"/>
  <c r="X10" i="11"/>
  <c r="O66" i="2" s="1"/>
  <c r="L57" i="10"/>
  <c r="L60" i="10"/>
  <c r="L51" i="10"/>
  <c r="L37" i="10" s="1"/>
  <c r="L59" i="10"/>
  <c r="M41" i="10"/>
  <c r="N41" i="10" s="1"/>
  <c r="L57" i="5"/>
  <c r="M51" i="5"/>
  <c r="L59" i="5"/>
  <c r="L60" i="5"/>
  <c r="L37" i="5"/>
  <c r="L25" i="2" l="1"/>
  <c r="M57" i="10"/>
  <c r="M60" i="10"/>
  <c r="M59" i="10"/>
  <c r="M51" i="10"/>
  <c r="M37" i="10" s="1"/>
  <c r="M57" i="5"/>
  <c r="M60" i="5"/>
  <c r="M59" i="5"/>
  <c r="M37" i="5"/>
  <c r="N51" i="5"/>
  <c r="N60" i="10" l="1"/>
  <c r="N59" i="10"/>
  <c r="N51" i="10"/>
  <c r="N37" i="10" s="1"/>
  <c r="O41" i="10"/>
  <c r="N57" i="10"/>
  <c r="N60" i="5"/>
  <c r="N59" i="5"/>
  <c r="N37" i="5"/>
  <c r="O51" i="5"/>
  <c r="N57" i="5"/>
  <c r="O59" i="10" l="1"/>
  <c r="O51" i="10"/>
  <c r="O37" i="10" s="1"/>
  <c r="P41" i="10"/>
  <c r="O57" i="10"/>
  <c r="O60" i="10"/>
  <c r="O59" i="5"/>
  <c r="O37" i="5"/>
  <c r="P51" i="5"/>
  <c r="O60" i="5"/>
  <c r="O57" i="5"/>
  <c r="P57" i="10" l="1"/>
  <c r="P60" i="10"/>
  <c r="P51" i="10"/>
  <c r="P37" i="10" s="1"/>
  <c r="P59" i="10"/>
  <c r="Q41" i="10"/>
  <c r="P60" i="5"/>
  <c r="P37" i="5"/>
  <c r="P57" i="5"/>
  <c r="Q51" i="5"/>
  <c r="P59" i="5"/>
  <c r="Q57" i="10" l="1"/>
  <c r="Q60" i="10"/>
  <c r="Q59" i="10"/>
  <c r="Q51" i="10"/>
  <c r="Q37" i="10" s="1"/>
  <c r="R41" i="10"/>
  <c r="Q57" i="5"/>
  <c r="Q60" i="5"/>
  <c r="R51" i="5"/>
  <c r="Q59" i="5"/>
  <c r="Q37" i="5"/>
  <c r="R60" i="10" l="1"/>
  <c r="R59" i="10"/>
  <c r="R51" i="10"/>
  <c r="R37" i="10" s="1"/>
  <c r="S41" i="10"/>
  <c r="R57" i="10"/>
  <c r="R60" i="5"/>
  <c r="R59" i="5"/>
  <c r="R57" i="5"/>
  <c r="R37" i="5"/>
  <c r="S51" i="5"/>
  <c r="S59" i="10" l="1"/>
  <c r="S51" i="10"/>
  <c r="S37" i="10" s="1"/>
  <c r="T41" i="10"/>
  <c r="S57" i="10"/>
  <c r="S60" i="10"/>
  <c r="S59" i="5"/>
  <c r="S37" i="5"/>
  <c r="T51" i="5"/>
  <c r="S60" i="5"/>
  <c r="S57" i="5"/>
  <c r="T57" i="10" l="1"/>
  <c r="T60" i="10"/>
  <c r="T59" i="10"/>
  <c r="U41" i="10"/>
  <c r="T51" i="10"/>
  <c r="T37" i="10" s="1"/>
  <c r="T59" i="5"/>
  <c r="T37" i="5"/>
  <c r="T60" i="5"/>
  <c r="T57" i="5"/>
  <c r="U51" i="5"/>
  <c r="U57" i="10" l="1"/>
  <c r="U60" i="10"/>
  <c r="U59" i="10"/>
  <c r="U51" i="10"/>
  <c r="U37" i="10" s="1"/>
  <c r="V41" i="10"/>
  <c r="U57" i="5"/>
  <c r="U60" i="5"/>
  <c r="U59" i="5"/>
  <c r="U37" i="5"/>
  <c r="V51" i="5"/>
  <c r="V60" i="10" l="1"/>
  <c r="V59" i="10"/>
  <c r="V51" i="10"/>
  <c r="V37" i="10" s="1"/>
  <c r="W41" i="10"/>
  <c r="V57" i="10"/>
  <c r="V60" i="5"/>
  <c r="V59" i="5"/>
  <c r="W51" i="5"/>
  <c r="V57" i="5"/>
  <c r="V37" i="5"/>
  <c r="W59" i="10" l="1"/>
  <c r="W51" i="10"/>
  <c r="W37" i="10" s="1"/>
  <c r="X41" i="10"/>
  <c r="W57" i="10"/>
  <c r="W60" i="10"/>
  <c r="W59" i="5"/>
  <c r="W37" i="5"/>
  <c r="X51" i="5"/>
  <c r="W57" i="5"/>
  <c r="W60" i="5"/>
  <c r="X57" i="10" l="1"/>
  <c r="X60" i="10"/>
  <c r="X59" i="10"/>
  <c r="Y41" i="10"/>
  <c r="X51" i="10"/>
  <c r="X37" i="10" s="1"/>
  <c r="X60" i="5"/>
  <c r="X37" i="5"/>
  <c r="X59" i="5"/>
  <c r="X57" i="5"/>
  <c r="Y51" i="5"/>
  <c r="Y57" i="10" l="1"/>
  <c r="Y60" i="10"/>
  <c r="Y59" i="10"/>
  <c r="Y51" i="10"/>
  <c r="Y37" i="10" s="1"/>
  <c r="Z41" i="10"/>
  <c r="Y57" i="5"/>
  <c r="Y60" i="5"/>
  <c r="Y37" i="5"/>
  <c r="Y59" i="5"/>
  <c r="Z51" i="5"/>
  <c r="Z60" i="10" l="1"/>
  <c r="Z59" i="10"/>
  <c r="Z51" i="10"/>
  <c r="Z37" i="10" s="1"/>
  <c r="AA41" i="10"/>
  <c r="Z57" i="10"/>
  <c r="Z60" i="5"/>
  <c r="Z59" i="5"/>
  <c r="Z37" i="5"/>
  <c r="AA51" i="5"/>
  <c r="Z57" i="5"/>
  <c r="AA59" i="10" l="1"/>
  <c r="AA51" i="10"/>
  <c r="AA37" i="10" s="1"/>
  <c r="AB41" i="10"/>
  <c r="AA57" i="10"/>
  <c r="AA60" i="10"/>
  <c r="AA59" i="5"/>
  <c r="AA37" i="5"/>
  <c r="AB51" i="5"/>
  <c r="AA57" i="5"/>
  <c r="AA60" i="5"/>
  <c r="AB57" i="10" l="1"/>
  <c r="AB60" i="10"/>
  <c r="AB51" i="10"/>
  <c r="AB37" i="10" s="1"/>
  <c r="AB59" i="10"/>
  <c r="AC41" i="10"/>
  <c r="AB57" i="5"/>
  <c r="AC51" i="5"/>
  <c r="AB59" i="5"/>
  <c r="AB60" i="5"/>
  <c r="AB37" i="5"/>
  <c r="AC57" i="10" l="1"/>
  <c r="AC60" i="10"/>
  <c r="AC59" i="10"/>
  <c r="AC51" i="10"/>
  <c r="AC37" i="10" s="1"/>
  <c r="AD41" i="10"/>
  <c r="AC57" i="5"/>
  <c r="AC60" i="5"/>
  <c r="AC59" i="5"/>
  <c r="AC37" i="5"/>
  <c r="AD51" i="5"/>
  <c r="AD60" i="10" l="1"/>
  <c r="AD59" i="10"/>
  <c r="AD51" i="10"/>
  <c r="AD37" i="10" s="1"/>
  <c r="AE41" i="10"/>
  <c r="AD57" i="10"/>
  <c r="AD60" i="5"/>
  <c r="AD59" i="5"/>
  <c r="AD37" i="5"/>
  <c r="AE51" i="5"/>
  <c r="AD57" i="5"/>
  <c r="AE59" i="10" l="1"/>
  <c r="AE51" i="10"/>
  <c r="AE37" i="10" s="1"/>
  <c r="AF41" i="10"/>
  <c r="AE57" i="10"/>
  <c r="AE60" i="10"/>
  <c r="AE59" i="5"/>
  <c r="AE37" i="5"/>
  <c r="AF51" i="5"/>
  <c r="AE60" i="5"/>
  <c r="AE57" i="5"/>
  <c r="AF57" i="10" l="1"/>
  <c r="AF60" i="10"/>
  <c r="AF51" i="10"/>
  <c r="AF37" i="10" s="1"/>
  <c r="AF59" i="10"/>
  <c r="AG41" i="10"/>
  <c r="AF60" i="5"/>
  <c r="AF37" i="5"/>
  <c r="AF57" i="5"/>
  <c r="AG51" i="5"/>
  <c r="AF59" i="5"/>
  <c r="AG57" i="10" l="1"/>
  <c r="AG60" i="10"/>
  <c r="AG59" i="10"/>
  <c r="AG51" i="10"/>
  <c r="AG37" i="10" s="1"/>
  <c r="AH41" i="10"/>
  <c r="AG57" i="5"/>
  <c r="AG60" i="5"/>
  <c r="AH51" i="5"/>
  <c r="AG59" i="5"/>
  <c r="AG37" i="5"/>
  <c r="AH60" i="10" l="1"/>
  <c r="AH59" i="10"/>
  <c r="AH51" i="10"/>
  <c r="AH37" i="10" s="1"/>
  <c r="AI41" i="10"/>
  <c r="AH57" i="10"/>
  <c r="AH60" i="5"/>
  <c r="AH59" i="5"/>
  <c r="AH57" i="5"/>
  <c r="AH37" i="5"/>
  <c r="AI51" i="5"/>
  <c r="AI59" i="10" l="1"/>
  <c r="AI51" i="10"/>
  <c r="AI37" i="10" s="1"/>
  <c r="AJ41" i="10"/>
  <c r="AI57" i="10"/>
  <c r="AI60" i="10"/>
  <c r="AI59" i="5"/>
  <c r="AI37" i="5"/>
  <c r="AJ51" i="5"/>
  <c r="AI60" i="5"/>
  <c r="AI57" i="5"/>
  <c r="AJ57" i="10" l="1"/>
  <c r="AJ60" i="10"/>
  <c r="AJ59" i="10"/>
  <c r="AJ51" i="10"/>
  <c r="AJ37" i="10" s="1"/>
  <c r="AJ59" i="5"/>
  <c r="AJ37" i="5"/>
  <c r="AJ60" i="5"/>
  <c r="AJ5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" authorId="0" shapeId="0" xr:uid="{00000000-0006-0000-0400-000001000000}">
      <text>
        <r>
          <rPr>
            <sz val="12"/>
            <color indexed="81"/>
            <rFont val="Tahoma"/>
            <family val="2"/>
          </rPr>
          <t xml:space="preserve">Please list only individual licences (i.e. not used in conjunctive use systems).
</t>
        </r>
      </text>
    </comment>
    <comment ref="B19" authorId="0" shapeId="0" xr:uid="{00000000-0006-0000-0400-000002000000}">
      <text>
        <r>
          <rPr>
            <sz val="12"/>
            <color indexed="81"/>
            <rFont val="Tahoma"/>
            <family val="2"/>
          </rPr>
          <t xml:space="preserve">If additional lines are required please insert into middle of group to ensure automatic calculations pick up all data.
</t>
        </r>
      </text>
    </comment>
    <comment ref="B28" authorId="0" shapeId="0" xr:uid="{00000000-0006-0000-0400-000003000000}">
      <text>
        <r>
          <rPr>
            <sz val="12"/>
            <color indexed="81"/>
            <rFont val="Tahoma"/>
            <family val="2"/>
          </rPr>
          <t>If additional lines are required please insert into middle of group to ensure automatic calculations pick up all data.
DO NOT DELETE DEFAULT INPUT ROWS - If unrequired leave blank.</t>
        </r>
      </text>
    </comment>
    <comment ref="J29" authorId="0" shapeId="0" xr:uid="{00000000-0006-0000-0400-000004000000}">
      <text>
        <r>
          <rPr>
            <sz val="12"/>
            <color indexed="81"/>
            <rFont val="Tahoma"/>
            <family val="2"/>
          </rPr>
          <t xml:space="preserve">Please state if a licence has been applied for, approved, granted, awaiting mobilisation, or other specified status.
</t>
        </r>
      </text>
    </comment>
    <comment ref="C41" authorId="0" shapeId="0" xr:uid="{00000000-0006-0000-0400-000005000000}">
      <text>
        <r>
          <rPr>
            <b/>
            <sz val="14"/>
            <color indexed="81"/>
            <rFont val="Tahoma"/>
            <family val="2"/>
          </rPr>
          <t>Do not delete default inserted input lines.  These are required to generate the autosum of all additional rows added.  Additional rows which the user enters can be deleted.</t>
        </r>
        <r>
          <rPr>
            <sz val="14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3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58.1 has been added into 7FP Deployable Ouput calculations to ensure that it is reflected in final supply-demand balance calculations. Please ensure that you do not double count increases to raw water abstractions and increases to deployable output</t>
        </r>
      </text>
    </comment>
  </commentList>
</comments>
</file>

<file path=xl/sharedStrings.xml><?xml version="1.0" encoding="utf-8"?>
<sst xmlns="http://schemas.openxmlformats.org/spreadsheetml/2006/main" count="2640" uniqueCount="597">
  <si>
    <t>All queries on the content of this workbook should be sent to:</t>
  </si>
  <si>
    <t>water-company-plan@environment-agency.gov.uk</t>
  </si>
  <si>
    <t>Water resource zone information</t>
  </si>
  <si>
    <t>Company:</t>
  </si>
  <si>
    <t>Resource Zone Name:</t>
  </si>
  <si>
    <t>Resource Zone Number:</t>
  </si>
  <si>
    <t xml:space="preserve">Planning Scenario Name:                                                                     </t>
  </si>
  <si>
    <t xml:space="preserve">Chosen Level of Service:  </t>
  </si>
  <si>
    <t>Base Year:</t>
  </si>
  <si>
    <t>Responsible Officer:</t>
  </si>
  <si>
    <t>Signed:</t>
  </si>
  <si>
    <t>Dated:</t>
  </si>
  <si>
    <t>Version:</t>
  </si>
  <si>
    <t>[Digital signature is acceptable]</t>
  </si>
  <si>
    <t>Key to cells</t>
  </si>
  <si>
    <t xml:space="preserve">Clear cells - indicate an input is required </t>
  </si>
  <si>
    <t>Yellow shaded cells - indicates a formula.</t>
  </si>
  <si>
    <t>Blue shaded cells - indicate base year data.</t>
  </si>
  <si>
    <t xml:space="preserve">Light grey shaded cells - indicate preceding years.  </t>
  </si>
  <si>
    <t xml:space="preserve">Dark grey cells - indicate that no data entry is required. </t>
  </si>
  <si>
    <t>Worksheet</t>
  </si>
  <si>
    <t>Content</t>
  </si>
  <si>
    <t>WRZ summary</t>
  </si>
  <si>
    <t>Supply-Demand Balance and components</t>
  </si>
  <si>
    <t>1. BL Licences</t>
  </si>
  <si>
    <t>Baseline water resources</t>
  </si>
  <si>
    <t>2. BL Supply</t>
  </si>
  <si>
    <t>Baseline water supplies</t>
  </si>
  <si>
    <t>3. BL Demand</t>
  </si>
  <si>
    <t>Baseline demand</t>
  </si>
  <si>
    <t>4. BL SDB</t>
  </si>
  <si>
    <t>Baseline supply demand balance</t>
  </si>
  <si>
    <t>5. Feasible options</t>
  </si>
  <si>
    <t>6. Preferred options</t>
  </si>
  <si>
    <t>High level costs of preferred options (Dry Year) - publicly available</t>
  </si>
  <si>
    <t>7. FP Supply</t>
  </si>
  <si>
    <t>Final Planning water supplies (impact of Scenario options)</t>
  </si>
  <si>
    <t>8. FP Demand</t>
  </si>
  <si>
    <t>Final Planning demand (impact of Scenario options)</t>
  </si>
  <si>
    <t>9. FP SDB</t>
  </si>
  <si>
    <t>Final Planning supply demand balance</t>
  </si>
  <si>
    <t>10. Drought plan links</t>
  </si>
  <si>
    <t>Drought plan links</t>
  </si>
  <si>
    <t>Summary graphs of water resources planning tables data</t>
  </si>
  <si>
    <t>DERIVATION</t>
  </si>
  <si>
    <t>DESCRIPTION</t>
  </si>
  <si>
    <t>UNITS</t>
  </si>
  <si>
    <t>For info 2017-18</t>
  </si>
  <si>
    <t>For info 2018-19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</si>
  <si>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</si>
  <si>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</si>
  <si>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</si>
  <si>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</si>
  <si>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</si>
  <si>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</si>
  <si>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</si>
  <si>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</si>
  <si>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</si>
  <si>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</si>
  <si>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</si>
  <si>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</si>
  <si>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</si>
  <si>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</si>
  <si>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</si>
  <si>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</si>
  <si>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</si>
  <si>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</si>
  <si>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SUPPLY</t>
  </si>
  <si>
    <t>13BL</t>
  </si>
  <si>
    <t>Total water available for use</t>
  </si>
  <si>
    <t>Ml/d</t>
  </si>
  <si>
    <t>13FP</t>
  </si>
  <si>
    <t>DEMAND</t>
  </si>
  <si>
    <t>26BL</t>
  </si>
  <si>
    <t>Unmeasured household consumption</t>
  </si>
  <si>
    <t>26FP</t>
  </si>
  <si>
    <t>25BL</t>
  </si>
  <si>
    <t>Measured household consumption</t>
  </si>
  <si>
    <t>25FP</t>
  </si>
  <si>
    <t>23BL+24BL</t>
  </si>
  <si>
    <t>Non-household consumption</t>
  </si>
  <si>
    <t>23FP+24FP</t>
  </si>
  <si>
    <t>40BL</t>
  </si>
  <si>
    <t>Total leakage</t>
  </si>
  <si>
    <t>40FP</t>
  </si>
  <si>
    <t>11BL-(23BL:26BL)-40BL</t>
  </si>
  <si>
    <t>Other components of demand</t>
  </si>
  <si>
    <t>11FP-(23FP:26FP)-40FP</t>
  </si>
  <si>
    <t>Total demand + target headroom (baseline)</t>
  </si>
  <si>
    <t>Total demand + target headroom (final plan)</t>
  </si>
  <si>
    <t>SUPPLY-DEMAND BALANCE</t>
  </si>
  <si>
    <t>16BL</t>
  </si>
  <si>
    <t>Target headroom</t>
  </si>
  <si>
    <t>16FP</t>
  </si>
  <si>
    <t>17BL</t>
  </si>
  <si>
    <t>Available headroom</t>
  </si>
  <si>
    <t>17FP</t>
  </si>
  <si>
    <t>Baseline Supply-Demand Balance:</t>
  </si>
  <si>
    <t>2041-42</t>
  </si>
  <si>
    <t>2042-43</t>
  </si>
  <si>
    <t>2043-44</t>
  </si>
  <si>
    <t>2044-45</t>
  </si>
  <si>
    <t>SDB (Ml/d)</t>
  </si>
  <si>
    <t>Final Planning Supply-Demand Balance:</t>
  </si>
  <si>
    <t>Resource Zone Name</t>
  </si>
  <si>
    <t>Table 1: Baseline licences</t>
  </si>
  <si>
    <t>Row ref</t>
  </si>
  <si>
    <t>Derivation</t>
  </si>
  <si>
    <t>Licence number</t>
  </si>
  <si>
    <t>Source name</t>
  </si>
  <si>
    <t>Source type</t>
  </si>
  <si>
    <t>Deployable output (Ml/d)</t>
  </si>
  <si>
    <t>Annual licensed quantity (Ml/d)</t>
  </si>
  <si>
    <t>Constraints on deployable output</t>
  </si>
  <si>
    <t>All individual licences:</t>
  </si>
  <si>
    <t>0.1BL</t>
  </si>
  <si>
    <t>Sum (0.1BL+...)</t>
  </si>
  <si>
    <t xml:space="preserve"> - </t>
  </si>
  <si>
    <t>Input</t>
  </si>
  <si>
    <t>0.2BL</t>
  </si>
  <si>
    <t>Sum (0.2BL+...)</t>
  </si>
  <si>
    <t>Total</t>
  </si>
  <si>
    <t>Group #:</t>
  </si>
  <si>
    <t>[Enter name of group]</t>
  </si>
  <si>
    <t>Unused licences:</t>
  </si>
  <si>
    <t>DYAA deployable output (Ml/d)</t>
  </si>
  <si>
    <t>Reason licence is unused</t>
  </si>
  <si>
    <t>0.3BL</t>
  </si>
  <si>
    <t>Sum (0.3BL+...)</t>
  </si>
  <si>
    <t>New licences (within current AMP):</t>
  </si>
  <si>
    <t>Status of licence</t>
  </si>
  <si>
    <t>0.4BL</t>
  </si>
  <si>
    <t>Sum (0.4BL+...)</t>
  </si>
  <si>
    <t>README</t>
  </si>
  <si>
    <t>Table 2: Baseline supply</t>
  </si>
  <si>
    <t>Component</t>
  </si>
  <si>
    <t>Unit</t>
  </si>
  <si>
    <t>decimal places</t>
  </si>
  <si>
    <t>1BL</t>
  </si>
  <si>
    <t>Raw water abstracted</t>
  </si>
  <si>
    <t>Resources</t>
  </si>
  <si>
    <t>2BL</t>
  </si>
  <si>
    <t xml:space="preserve">Total raw water imported </t>
  </si>
  <si>
    <t>sum(2.1BL+2.2BL+2.3BL...)</t>
  </si>
  <si>
    <t>2.1BL+</t>
  </si>
  <si>
    <t>Raw water imported from: None</t>
  </si>
  <si>
    <t>3BL</t>
  </si>
  <si>
    <t>Total potable water imported</t>
  </si>
  <si>
    <t>sum(3.1BL+3.2BL+3.3BL...)</t>
  </si>
  <si>
    <t>3.1BL+</t>
  </si>
  <si>
    <t>Potable water imported from:  None</t>
  </si>
  <si>
    <t>5BL</t>
  </si>
  <si>
    <t>Total raw water exported (raw exports and non potable uses)</t>
  </si>
  <si>
    <t>sum(5.1BL+5.2BL+...)</t>
  </si>
  <si>
    <t>5.1BL</t>
  </si>
  <si>
    <t>6BL</t>
  </si>
  <si>
    <t>Total potable water exported</t>
  </si>
  <si>
    <t>sum(6.1BL+6.2BL+6.3BL...)</t>
  </si>
  <si>
    <t>6.1BL+</t>
  </si>
  <si>
    <t>7BL</t>
  </si>
  <si>
    <t>Deployable Output (baseline profile without reductions)</t>
  </si>
  <si>
    <t>sum(0.1Bl+0.2BL+0.3BL+0.4BL)</t>
  </si>
  <si>
    <t>Resource (and process) Losses</t>
  </si>
  <si>
    <t>8BL</t>
  </si>
  <si>
    <t>Baseline forecast changes to Deployable Output</t>
  </si>
  <si>
    <t>sum(8.1BL+8.2BL+8.3BL)</t>
  </si>
  <si>
    <t>8.1BL</t>
  </si>
  <si>
    <t>Change in DO due to climate change</t>
  </si>
  <si>
    <t>Input (reductions must be expressed as -ve)</t>
  </si>
  <si>
    <t>8.2BL</t>
  </si>
  <si>
    <t>Reductions to restore sustainable abstraction</t>
  </si>
  <si>
    <t>sum(8.2BL sub components)</t>
  </si>
  <si>
    <t>8.2BL+</t>
  </si>
  <si>
    <t>Total for the zone</t>
  </si>
  <si>
    <t>Input (zero or negative number)</t>
  </si>
  <si>
    <t>8.3BL</t>
  </si>
  <si>
    <t>Total other changes to DO (specify, e.g. nitrates): None</t>
  </si>
  <si>
    <t>9BL</t>
  </si>
  <si>
    <t>Raw water losses, treatment works losses and operational use</t>
  </si>
  <si>
    <t>10BL</t>
  </si>
  <si>
    <t>Outage allowance</t>
  </si>
  <si>
    <t>Table 3: Baseline demand</t>
  </si>
  <si>
    <t>Decimal places</t>
  </si>
  <si>
    <t>Consumption</t>
  </si>
  <si>
    <t>19BL</t>
  </si>
  <si>
    <t>Water delivered measured non-household</t>
  </si>
  <si>
    <t>20BL</t>
  </si>
  <si>
    <t>Water delivered unmeasured non- household</t>
  </si>
  <si>
    <t>21BL</t>
  </si>
  <si>
    <t>Water delivered measured household</t>
  </si>
  <si>
    <t>22BL</t>
  </si>
  <si>
    <t>Water delivered unmeasured household</t>
  </si>
  <si>
    <t>23BL</t>
  </si>
  <si>
    <t>Measured Non Household - Consumption</t>
  </si>
  <si>
    <t>19BL-34BL</t>
  </si>
  <si>
    <t>24BL</t>
  </si>
  <si>
    <t>Unmeasured Non Household - Consumption</t>
  </si>
  <si>
    <t>20BL-35BL</t>
  </si>
  <si>
    <t>Measured Household - Consumption</t>
  </si>
  <si>
    <t>21BL-36BL</t>
  </si>
  <si>
    <t>Unmeasured Household - Consumption</t>
  </si>
  <si>
    <t>22BL-37BL</t>
  </si>
  <si>
    <t xml:space="preserve">27 - </t>
  </si>
  <si>
    <t>Percentage of consumption driven by climate change</t>
  </si>
  <si>
    <t>%</t>
  </si>
  <si>
    <t xml:space="preserve">28 - </t>
  </si>
  <si>
    <t>Volume of consumption driven by climate change</t>
  </si>
  <si>
    <t>PCC and consumption by component</t>
  </si>
  <si>
    <t>29BL</t>
  </si>
  <si>
    <t>Measured Household - PCC</t>
  </si>
  <si>
    <t>(25BL*1,000,000)/(51BL*1,000)</t>
  </si>
  <si>
    <t>l/h/d</t>
  </si>
  <si>
    <t>29.1BL</t>
  </si>
  <si>
    <t>Measured toilet flushing</t>
  </si>
  <si>
    <t>29.2BL</t>
  </si>
  <si>
    <t>Measured personal washing</t>
  </si>
  <si>
    <t>29.3BL</t>
  </si>
  <si>
    <t>Measured clothes washing</t>
  </si>
  <si>
    <t>29.4BL</t>
  </si>
  <si>
    <t>Measured dish washing</t>
  </si>
  <si>
    <t>29.5BL</t>
  </si>
  <si>
    <t>Measured miscellaneous internal use</t>
  </si>
  <si>
    <t>29.6BL</t>
  </si>
  <si>
    <t>Measured external use</t>
  </si>
  <si>
    <t>30BL</t>
  </si>
  <si>
    <t>Unmeasured Household - PCC</t>
  </si>
  <si>
    <t>(26BL*1,000,000)/(52BL*1,000)</t>
  </si>
  <si>
    <t>30.1BL</t>
  </si>
  <si>
    <t>Unmeasured toilet flushing</t>
  </si>
  <si>
    <t>30.2BL</t>
  </si>
  <si>
    <t>Unmeasured personal washing</t>
  </si>
  <si>
    <t>30.3BL</t>
  </si>
  <si>
    <t>Unmeasured clothes washing</t>
  </si>
  <si>
    <t>30.4BL</t>
  </si>
  <si>
    <t>Unmeasured dish washing</t>
  </si>
  <si>
    <t>30.5BL</t>
  </si>
  <si>
    <t>Unmeasured miscellaneous internal use</t>
  </si>
  <si>
    <t>30.6BL</t>
  </si>
  <si>
    <t>Unmeasured external use</t>
  </si>
  <si>
    <t>31BL</t>
  </si>
  <si>
    <t>Average Household - PCC</t>
  </si>
  <si>
    <t>((25BL+26BL)*1,000,000))/(51BL+52BL*1,000)</t>
  </si>
  <si>
    <t>32BL</t>
  </si>
  <si>
    <t>Water Taken Unbilled</t>
  </si>
  <si>
    <t>33BL</t>
  </si>
  <si>
    <t>Distribution System Operational Use</t>
  </si>
  <si>
    <t>Leakage</t>
  </si>
  <si>
    <t>34BL</t>
  </si>
  <si>
    <t>Measured Non Household - USPL</t>
  </si>
  <si>
    <t>35BL</t>
  </si>
  <si>
    <t>Unmeasured Non Household - USPL</t>
  </si>
  <si>
    <t>36BL</t>
  </si>
  <si>
    <t>Measured Household - USPL</t>
  </si>
  <si>
    <t>37BL</t>
  </si>
  <si>
    <t>Unmeasured Household - USPL</t>
  </si>
  <si>
    <t>38BL</t>
  </si>
  <si>
    <t>Void Properties - USPL</t>
  </si>
  <si>
    <t>39BL</t>
  </si>
  <si>
    <t>Distribution Losses</t>
  </si>
  <si>
    <t>Total Leakage</t>
  </si>
  <si>
    <t>sum(34BL:39BL)</t>
  </si>
  <si>
    <t>41BL</t>
  </si>
  <si>
    <t>(40BL*1,000,000)/(48BL*1,000)</t>
  </si>
  <si>
    <t>l/prop/d</t>
  </si>
  <si>
    <t>Customer: Properties</t>
  </si>
  <si>
    <t>42BL</t>
  </si>
  <si>
    <t>Measured non-households - properties</t>
  </si>
  <si>
    <t>Input (total, excluding voids)</t>
  </si>
  <si>
    <t>000's</t>
  </si>
  <si>
    <t>43BL</t>
  </si>
  <si>
    <t>Unmeasured non-households - properties</t>
  </si>
  <si>
    <t>44BL</t>
  </si>
  <si>
    <t>All void non-households - properties</t>
  </si>
  <si>
    <t>Input (voids in each year)</t>
  </si>
  <si>
    <t>45BL</t>
  </si>
  <si>
    <t>Total measured households - properties (excl void)</t>
  </si>
  <si>
    <t>Pre-plan year = input.
Forecast years = Previous year 45BL + sum(45.1BL:45.6BL)</t>
  </si>
  <si>
    <t>45.1BL</t>
  </si>
  <si>
    <t>New build properties - properties</t>
  </si>
  <si>
    <t>Input (new builds in each year)</t>
  </si>
  <si>
    <t>45.2BL</t>
  </si>
  <si>
    <t>Meter optants - properties</t>
  </si>
  <si>
    <t>Input (meter optants in each year)</t>
  </si>
  <si>
    <t>45.3BL</t>
  </si>
  <si>
    <t>Compulsory metering - properties</t>
  </si>
  <si>
    <t>Input (compulsory meters in each year)</t>
  </si>
  <si>
    <t>45.4BL</t>
  </si>
  <si>
    <t>Metering on change of occupancy - properties</t>
  </si>
  <si>
    <t>Input (change of occupancy meters in each year)</t>
  </si>
  <si>
    <t>45.5BL</t>
  </si>
  <si>
    <t>Selective metering  - properties</t>
  </si>
  <si>
    <t>Input (selective meters in each year)</t>
  </si>
  <si>
    <t>45.6BL</t>
  </si>
  <si>
    <t>Other changes to existing metering - properties</t>
  </si>
  <si>
    <t>Input (other changes to meters in each year)</t>
  </si>
  <si>
    <t>45.7BL</t>
  </si>
  <si>
    <t>Measured void households - properties</t>
  </si>
  <si>
    <t>46BL</t>
  </si>
  <si>
    <t>Unmeasured households - properties (excl void)</t>
  </si>
  <si>
    <t>Input (total)</t>
  </si>
  <si>
    <t>47BL</t>
  </si>
  <si>
    <t>Unmeasured void households - properties</t>
  </si>
  <si>
    <t>48BL</t>
  </si>
  <si>
    <t>Total Resource Zone Properties (incl voids)</t>
  </si>
  <si>
    <t>SUM(42BL:45BL)+45.7BL+46BL+47BL</t>
  </si>
  <si>
    <t>Customer: Population</t>
  </si>
  <si>
    <t>49BL</t>
  </si>
  <si>
    <t>Measured Non Household - Population</t>
  </si>
  <si>
    <t>50BL</t>
  </si>
  <si>
    <t>Unmeasured Non Household - Population</t>
  </si>
  <si>
    <t>51BL</t>
  </si>
  <si>
    <t>Measured Household - Population</t>
  </si>
  <si>
    <t>52BL</t>
  </si>
  <si>
    <t>Unmeasured Household - Population</t>
  </si>
  <si>
    <t>53BL</t>
  </si>
  <si>
    <t>Total Resource Zone Population</t>
  </si>
  <si>
    <t>Sum(49BL:52BL)</t>
  </si>
  <si>
    <t>Occupancy</t>
  </si>
  <si>
    <t>54BL</t>
  </si>
  <si>
    <t>Measured Household - Occupancy Rate (average) (excl voids)</t>
  </si>
  <si>
    <t>51BL/45BL</t>
  </si>
  <si>
    <t>h/prop</t>
  </si>
  <si>
    <t>55BL</t>
  </si>
  <si>
    <t>Unmeasured Household - Occupancy Rate</t>
  </si>
  <si>
    <t>52BL/46BL</t>
  </si>
  <si>
    <t>Metering</t>
  </si>
  <si>
    <t>56BL</t>
  </si>
  <si>
    <t>Total Household Metering penetration (excl. voids)</t>
  </si>
  <si>
    <t>45BL/45BL+46BL</t>
  </si>
  <si>
    <t>57BL</t>
  </si>
  <si>
    <t>Total Household Metering penetration (incl. voids)</t>
  </si>
  <si>
    <t>45BL/(45BL+45.7BL+46BL+47BL)</t>
  </si>
  <si>
    <t>Table 4: Baseline supply demand balance</t>
  </si>
  <si>
    <t>SDB</t>
  </si>
  <si>
    <t>11BL</t>
  </si>
  <si>
    <t>Distribution input</t>
  </si>
  <si>
    <t>19BL+20BL+21BL+22BL+32BL+33BL+38BL+39BL</t>
  </si>
  <si>
    <t>12BL</t>
  </si>
  <si>
    <t>Water Available For Use (own sources)</t>
  </si>
  <si>
    <t>(7BL+8BL)-(9BL+10BL)</t>
  </si>
  <si>
    <t>Total Water Available For Use</t>
  </si>
  <si>
    <t>12BL+(2BL+3BL)-(5BL+6BL)</t>
  </si>
  <si>
    <t>14BL</t>
  </si>
  <si>
    <t>Target headroom (climate change component)</t>
  </si>
  <si>
    <t>15BL</t>
  </si>
  <si>
    <t>Target headroom (All other components)</t>
  </si>
  <si>
    <t>Target Headroom</t>
  </si>
  <si>
    <t>14BL+15BL</t>
  </si>
  <si>
    <t>Available Headroom</t>
  </si>
  <si>
    <t>13BL-11BL</t>
  </si>
  <si>
    <t>18BL</t>
  </si>
  <si>
    <t>Supply Demand Balance</t>
  </si>
  <si>
    <t>17BL-16BL</t>
  </si>
  <si>
    <t>2029-30</t>
  </si>
  <si>
    <t>2030-31</t>
  </si>
  <si>
    <t>2031-32</t>
  </si>
  <si>
    <t>Table 6: Preferred list of water management options</t>
  </si>
  <si>
    <t>DRY YEAR PLANNED GAINS IN WAFU OR SAVINGS IN DEMAND (Ml/d) - TO BE COMPLETED FOR ALL PREFERRED OPTIONS 
(WAFU gains for each year are individual year gains and not cumulative gains)</t>
  </si>
  <si>
    <t>Row Ref</t>
  </si>
  <si>
    <t>Option Name  
[Insert / delete non-numbered lines to suit]</t>
  </si>
  <si>
    <t>Option Reference No.</t>
  </si>
  <si>
    <t>Resource Management</t>
  </si>
  <si>
    <t>Increase raw water abstractions</t>
  </si>
  <si>
    <t>(insert row above)</t>
  </si>
  <si>
    <t>Raw water imports</t>
  </si>
  <si>
    <t>Potable water Imports (input reductions as -ve)</t>
  </si>
  <si>
    <t>Reduce raw water losses and operational use 
(input as -ve)</t>
  </si>
  <si>
    <t>Reduced raw water export (including non potable supplies)</t>
  </si>
  <si>
    <t>Reduce raw water exports  (input as -ve)</t>
  </si>
  <si>
    <t>Reduce non potable supplies (input as -ve)</t>
  </si>
  <si>
    <t>Reduce potable water exports (input as -ve)</t>
  </si>
  <si>
    <t>Other options to increase deployable output</t>
  </si>
  <si>
    <t>Distribution Side Management</t>
  </si>
  <si>
    <t>Reduce distribution losses  (input as -ve)</t>
  </si>
  <si>
    <t>Reduce distribution system operational use (DSOU)  (input as -ve)</t>
  </si>
  <si>
    <t>Production Side Management, Specify Below....</t>
  </si>
  <si>
    <t>Reduce treatment works losses (input as -ve)</t>
  </si>
  <si>
    <t>Reduce outages (input as -ve)</t>
  </si>
  <si>
    <t>Customer Side Management</t>
  </si>
  <si>
    <t>Change volume delivered to measured non households 
(input reductions as -ve)</t>
  </si>
  <si>
    <t>Change volume delivered to unmeasured non households
(input reductions as -ve)</t>
  </si>
  <si>
    <t>Change volume delivered to measured households
(input reductions as -ve)</t>
  </si>
  <si>
    <t>Change volume delivered to unmeasured households
(input reductions as -ve)</t>
  </si>
  <si>
    <t>Options to reduce water taken unbilled (input as -ve)</t>
  </si>
  <si>
    <t>Options impacting on measured Non Household - USPL
(input reductions as -ve)</t>
  </si>
  <si>
    <t>l/pr</t>
  </si>
  <si>
    <t>Options impacting on unmeasured Non Household - USPL
(input reductions as -ve)</t>
  </si>
  <si>
    <t>Options impacting on measured Household - USPL
(input reductions as -ve)</t>
  </si>
  <si>
    <t>Options impacting on unmeasured Household - USPL
(input reductions as -ve)</t>
  </si>
  <si>
    <t>Options impacting on Void properties - USPL
(input reductions as -ve)</t>
  </si>
  <si>
    <t>Table 7: Final planning water supply</t>
  </si>
  <si>
    <t>1FP</t>
  </si>
  <si>
    <t>Raw Water Abstracted</t>
  </si>
  <si>
    <t>2FP</t>
  </si>
  <si>
    <t xml:space="preserve">Raw Water Imported </t>
  </si>
  <si>
    <t>2BL+ (6. Preferred scenario ref 58.2)</t>
  </si>
  <si>
    <t>3FP</t>
  </si>
  <si>
    <t>Potable Water Imported</t>
  </si>
  <si>
    <t>3BL+ (6. Preferred scenario ref 58.3)</t>
  </si>
  <si>
    <t>Resource (and process) losses</t>
  </si>
  <si>
    <t>5FP</t>
  </si>
  <si>
    <t>Raw Water Exported (raw exports and non potable uses)</t>
  </si>
  <si>
    <t>5BL+ (6. Preferred scenario ref 58.5)</t>
  </si>
  <si>
    <t>6FP</t>
  </si>
  <si>
    <t>Potable Water Exported</t>
  </si>
  <si>
    <t>6BL+ (6. Preferred scenario ref 58.6)</t>
  </si>
  <si>
    <t>-</t>
  </si>
  <si>
    <t>7FP</t>
  </si>
  <si>
    <t>Deployable Output</t>
  </si>
  <si>
    <t>9FP</t>
  </si>
  <si>
    <t>10FP</t>
  </si>
  <si>
    <t>10BL+ (6. Preferred scenario ref 60.2)</t>
  </si>
  <si>
    <t>Table 8: Final planning water demand</t>
  </si>
  <si>
    <t>Derivation / Impact of preferred options</t>
  </si>
  <si>
    <t>19FP</t>
  </si>
  <si>
    <t>Water Delivered Measured Non Household</t>
  </si>
  <si>
    <t>Calculated BL+Preferred options</t>
  </si>
  <si>
    <t>20FP</t>
  </si>
  <si>
    <t>Water Delivered Unmeasured Non Household</t>
  </si>
  <si>
    <t>21FP</t>
  </si>
  <si>
    <t>Water Delivered Measured Household</t>
  </si>
  <si>
    <t>22FP</t>
  </si>
  <si>
    <t>Water Delivered Unmeasured Household</t>
  </si>
  <si>
    <t>23FP</t>
  </si>
  <si>
    <t>19FP-34FP</t>
  </si>
  <si>
    <t>24FP</t>
  </si>
  <si>
    <t>20FP-35FP</t>
  </si>
  <si>
    <t>21FP-36FP</t>
  </si>
  <si>
    <t>22FP-37FP</t>
  </si>
  <si>
    <t>27 -</t>
  </si>
  <si>
    <t>n/a in FP</t>
  </si>
  <si>
    <t xml:space="preserve"> -  </t>
  </si>
  <si>
    <t>28 -</t>
  </si>
  <si>
    <t>29FP</t>
  </si>
  <si>
    <t>(25FP*1,000,000)/(51FP*1,000)</t>
  </si>
  <si>
    <t>29.1FP</t>
  </si>
  <si>
    <t>Input brief explanation here</t>
  </si>
  <si>
    <t>29.2FP</t>
  </si>
  <si>
    <t>29.3FP</t>
  </si>
  <si>
    <t>29.4FP</t>
  </si>
  <si>
    <t>29.5FP</t>
  </si>
  <si>
    <t>29.6FP</t>
  </si>
  <si>
    <t>30FP</t>
  </si>
  <si>
    <t>(26FP*1,000,000)/(52FP*1,000)</t>
  </si>
  <si>
    <t>30.1FP</t>
  </si>
  <si>
    <t>30.2FP</t>
  </si>
  <si>
    <t>30.3FP</t>
  </si>
  <si>
    <t>30.4FP</t>
  </si>
  <si>
    <t>30.5FP</t>
  </si>
  <si>
    <t>30.6FP</t>
  </si>
  <si>
    <t>31FP</t>
  </si>
  <si>
    <t>((25FP+26FP)*1,000,000))/(51FP+52FP*1,000)</t>
  </si>
  <si>
    <t>32FP</t>
  </si>
  <si>
    <t>33FP</t>
  </si>
  <si>
    <t>34FP</t>
  </si>
  <si>
    <t>35FP</t>
  </si>
  <si>
    <t>36FP</t>
  </si>
  <si>
    <t>37FP</t>
  </si>
  <si>
    <t>38FP</t>
  </si>
  <si>
    <t>39FP</t>
  </si>
  <si>
    <t>Sum(34FP:39FP)</t>
  </si>
  <si>
    <t>41FP</t>
  </si>
  <si>
    <t>(40FP*1,000,000)/(48FP*1,000)</t>
  </si>
  <si>
    <t>42FP</t>
  </si>
  <si>
    <t>Measured Non Household - Properties</t>
  </si>
  <si>
    <t>43FP</t>
  </si>
  <si>
    <t>Unmeasured Non Household - Properties</t>
  </si>
  <si>
    <t>44FP</t>
  </si>
  <si>
    <t>45FP</t>
  </si>
  <si>
    <t>Measured Household - Properties (excl voids)</t>
  </si>
  <si>
    <t>Pre-plan year = input.
Forecast years = Previous year 45FP + sum(45.1FP:45.6FP)</t>
  </si>
  <si>
    <t>45.1FP</t>
  </si>
  <si>
    <t>New properties</t>
  </si>
  <si>
    <t>45.2FP</t>
  </si>
  <si>
    <t>45.3FP</t>
  </si>
  <si>
    <t>45.4FP</t>
  </si>
  <si>
    <t>45.5FP</t>
  </si>
  <si>
    <t>Selective metering properties</t>
  </si>
  <si>
    <t>45.6FP</t>
  </si>
  <si>
    <t>45.7FP</t>
  </si>
  <si>
    <t>46FP</t>
  </si>
  <si>
    <t>47FP</t>
  </si>
  <si>
    <t>48FP</t>
  </si>
  <si>
    <t>SUM(42FP:45FP)+45.7FP+46FP+47FP</t>
  </si>
  <si>
    <t>49FP</t>
  </si>
  <si>
    <t>50FP</t>
  </si>
  <si>
    <t>51FP</t>
  </si>
  <si>
    <t>52FP</t>
  </si>
  <si>
    <t>53FP</t>
  </si>
  <si>
    <t>49FP+Sum(50FP:52FP)</t>
  </si>
  <si>
    <t>54FP</t>
  </si>
  <si>
    <t>51FP/45FP</t>
  </si>
  <si>
    <t>55FP</t>
  </si>
  <si>
    <t>56FP</t>
  </si>
  <si>
    <t>45FP/45FP+46FP</t>
  </si>
  <si>
    <t>57FP</t>
  </si>
  <si>
    <t>45FP/(45FP+45.7FP+46FP+47FP)</t>
  </si>
  <si>
    <t>Table 9: Final planning water supply</t>
  </si>
  <si>
    <t>11FP</t>
  </si>
  <si>
    <t>Distribution Input</t>
  </si>
  <si>
    <t>19FP+20FP+21FP+22FP+32FP+33FP+38FP+39FP</t>
  </si>
  <si>
    <t>12FP</t>
  </si>
  <si>
    <t>12FP+(2FP+3FP)-(5FP+6FP)</t>
  </si>
  <si>
    <t>14FP</t>
  </si>
  <si>
    <t>15FP</t>
  </si>
  <si>
    <t>14FP+15FP</t>
  </si>
  <si>
    <t>13FP-11FP</t>
  </si>
  <si>
    <t>18FP</t>
  </si>
  <si>
    <t>17FP-16FP</t>
  </si>
  <si>
    <t>Data validation: Cell D20</t>
  </si>
  <si>
    <t>Dry Year Annual Average</t>
  </si>
  <si>
    <t>Dry Year Critical Period</t>
  </si>
  <si>
    <t>Dry Year Annual Average - benchmarking data</t>
  </si>
  <si>
    <t>Dry Year Critical Period - benchmarking data</t>
  </si>
  <si>
    <t>Fixed and Variable costs, Net Present Value, AIC and AISC of all feasible options (confidential)</t>
  </si>
  <si>
    <t>Grouped licences</t>
  </si>
  <si>
    <t>Additional notes (if desired)</t>
  </si>
  <si>
    <t>7FP-(9FP+10FP)</t>
  </si>
  <si>
    <t>7BL+ 8BL+ (6. Preferred scenario ref 58.7) + (6. Preferred scenario ref 58.1)</t>
  </si>
  <si>
    <t>9BL+ (6. Preferred scenario ref 60.1)+(6. Preferred scenario ref 58.4)</t>
  </si>
  <si>
    <t>Portsmouth Water</t>
  </si>
  <si>
    <t>Company</t>
  </si>
  <si>
    <t>PRT 1</t>
  </si>
  <si>
    <t>1 in 200</t>
  </si>
  <si>
    <t>2019/20</t>
  </si>
  <si>
    <t>Jim Barker</t>
  </si>
  <si>
    <t>Source A</t>
  </si>
  <si>
    <t>SW:River</t>
  </si>
  <si>
    <t>Licence</t>
  </si>
  <si>
    <t>Licence varied 2011 MRF set</t>
  </si>
  <si>
    <t>Source C</t>
  </si>
  <si>
    <t>GW</t>
  </si>
  <si>
    <t>Turbidity issues</t>
  </si>
  <si>
    <t>Source D</t>
  </si>
  <si>
    <t>Pump level</t>
  </si>
  <si>
    <t>Linked to Source C</t>
  </si>
  <si>
    <t>Source E</t>
  </si>
  <si>
    <t>Standby source</t>
  </si>
  <si>
    <t>Source F</t>
  </si>
  <si>
    <t>Licence varied 2015 Augmentation</t>
  </si>
  <si>
    <t>Source G</t>
  </si>
  <si>
    <t>Linked to Source S</t>
  </si>
  <si>
    <t>Source H</t>
  </si>
  <si>
    <t>Flow condition</t>
  </si>
  <si>
    <t>Source I</t>
  </si>
  <si>
    <t>Licence varied 2015 MRF set</t>
  </si>
  <si>
    <t>Source J</t>
  </si>
  <si>
    <t>DAPWL</t>
  </si>
  <si>
    <t>Water quality issues</t>
  </si>
  <si>
    <t>Source K</t>
  </si>
  <si>
    <t>Source B</t>
  </si>
  <si>
    <t>Licence varied 2009 MRF set</t>
  </si>
  <si>
    <t>Sources L-P</t>
  </si>
  <si>
    <t>River Ems augmentation</t>
  </si>
  <si>
    <t>Sources Q-T</t>
  </si>
  <si>
    <t>Pump capacity</t>
  </si>
  <si>
    <t>Nitrate blending/Bulk supply</t>
  </si>
  <si>
    <t>Source U</t>
  </si>
  <si>
    <t>Emergency use only</t>
  </si>
  <si>
    <t>Raw water augmentation R Ems</t>
  </si>
  <si>
    <t>Potable water export to Sussex North</t>
  </si>
  <si>
    <t>Potable water export to Hants South Phase 1</t>
  </si>
  <si>
    <t>Potable water export to Hants South Phase 2</t>
  </si>
  <si>
    <t>Potable water export to Hants South Phase 3</t>
  </si>
  <si>
    <t>Havant Thicket Reservoir</t>
  </si>
  <si>
    <t>R013</t>
  </si>
  <si>
    <t>Water Resources Planning Tables 2019 (Revised)</t>
  </si>
  <si>
    <t>Revised Base Year 2019-20</t>
  </si>
  <si>
    <t>Voids</t>
  </si>
  <si>
    <t>Universal Switch existing dumb meters to smart</t>
  </si>
  <si>
    <t>TUBS &amp; NEUBs</t>
  </si>
  <si>
    <t>Optants (Dumb + Existing boundary box)</t>
  </si>
  <si>
    <t>Optants (Dumb + New boundary box)</t>
  </si>
  <si>
    <t>Optants (Smart)</t>
  </si>
  <si>
    <t>Change of occupancy (Dumb + Existing boundary box)</t>
  </si>
  <si>
    <t>Change of occupancy (Dumb + New boundary box)</t>
  </si>
  <si>
    <t>Change of occupancy (Smart + Existing boundary box)</t>
  </si>
  <si>
    <t>Change of occupancy (Smart + New boundary box)</t>
  </si>
  <si>
    <t xml:space="preserve">Not for Revenue (Dumb + existing boundary box) </t>
  </si>
  <si>
    <t xml:space="preserve">Not for Revenue (Dumb + new boundary box) </t>
  </si>
  <si>
    <t xml:space="preserve">Not for Revenue (Smart + existing boundary box) </t>
  </si>
  <si>
    <t xml:space="preserve">Not for Revenue (Smart + new boundary box) </t>
  </si>
  <si>
    <t>Universal metering (Dumb)</t>
  </si>
  <si>
    <t>Universal metering (Smart) (Existing boundary box)</t>
  </si>
  <si>
    <t>Universal metering (Smart) (New boundary box)</t>
  </si>
  <si>
    <t>Household Water Efficiency Programme</t>
  </si>
  <si>
    <t>Non-Household Water Efficiency Programme</t>
  </si>
  <si>
    <t>Leakage Reduction (AMP7)</t>
  </si>
  <si>
    <t>Leakage Reduction (Long Term)</t>
  </si>
  <si>
    <t>Resource management</t>
  </si>
  <si>
    <t xml:space="preserve">Demand mangement </t>
  </si>
  <si>
    <t>Source J Boreholes, Source C, H &amp; O DO recovery, plus Slindon drought permit</t>
  </si>
  <si>
    <t>R022a, R024a, R023a, R021a, R068</t>
  </si>
  <si>
    <t>Slindon drought permit</t>
  </si>
  <si>
    <t>R068</t>
  </si>
  <si>
    <t>Revision (2022)</t>
  </si>
  <si>
    <t>Revised WRMP19 - Dec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</si>
</sst>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yyyy\-yy"/>
    <numFmt numFmtId="165" formatCode="0.0"/>
    <numFmt numFmtId="166" formatCode="0.000"/>
  </numFmts>
  <fonts count="57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color indexed="47"/>
      <name val="Arial"/>
      <family val="2"/>
    </font>
    <font>
      <sz val="12"/>
      <color indexed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b/>
      <sz val="10"/>
      <color indexed="55"/>
      <name val="Arial"/>
      <family val="2"/>
    </font>
    <font>
      <b/>
      <sz val="10"/>
      <color indexed="23"/>
      <name val="Arial"/>
      <family val="2"/>
    </font>
    <font>
      <b/>
      <sz val="10"/>
      <color indexed="1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sz val="10.5"/>
      <color indexed="10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0"/>
      <name val="Arial"/>
      <family val="2"/>
    </font>
    <font>
      <b/>
      <sz val="11"/>
      <color indexed="10"/>
      <name val="Arial"/>
      <family val="2"/>
    </font>
    <font>
      <sz val="12"/>
      <color indexed="10"/>
      <name val="Arial"/>
      <family val="2"/>
    </font>
    <font>
      <sz val="10"/>
      <color indexed="9"/>
      <name val="Arial"/>
      <family val="2"/>
    </font>
    <font>
      <b/>
      <sz val="14"/>
      <color indexed="10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color indexed="23"/>
      <name val="Arial"/>
      <family val="2"/>
    </font>
    <font>
      <b/>
      <sz val="10"/>
      <color indexed="9"/>
      <name val="Arial"/>
      <family val="2"/>
    </font>
    <font>
      <sz val="14"/>
      <color indexed="10"/>
      <name val="Arial"/>
      <family val="2"/>
    </font>
    <font>
      <i/>
      <sz val="10"/>
      <name val="Arial"/>
      <family val="2"/>
    </font>
    <font>
      <sz val="12"/>
      <color indexed="81"/>
      <name val="Tahoma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rgb="FF002060"/>
      <name val="Arial"/>
      <family val="2"/>
    </font>
    <font>
      <sz val="10"/>
      <color rgb="FF00206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0"/>
      <color theme="8"/>
      <name val="Arial"/>
      <family val="2"/>
    </font>
    <font>
      <b/>
      <sz val="12"/>
      <color theme="1"/>
      <name val="Arial"/>
      <family val="2"/>
    </font>
    <font>
      <sz val="10"/>
      <color theme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/>
      <bottom style="thin">
        <color indexed="9"/>
      </bottom>
      <diagonal style="thin">
        <color indexed="9"/>
      </diagonal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4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9" fillId="0" borderId="0"/>
    <xf numFmtId="0" fontId="52" fillId="0" borderId="0"/>
    <xf numFmtId="0" fontId="53" fillId="0" borderId="0">
      <alignment wrapText="1"/>
    </xf>
    <xf numFmtId="0" fontId="53" fillId="12" borderId="0">
      <alignment wrapText="1"/>
    </xf>
    <xf numFmtId="0" fontId="46" fillId="0" borderId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</cellStyleXfs>
  <cellXfs count="755">
    <xf numFmtId="0" fontId="0" fillId="0" borderId="0" xfId="0"/>
    <xf numFmtId="0" fontId="2" fillId="0" borderId="0" xfId="1"/>
    <xf numFmtId="0" fontId="2" fillId="0" borderId="2" xfId="1" applyBorder="1"/>
    <xf numFmtId="0" fontId="2" fillId="0" borderId="3" xfId="1" applyBorder="1"/>
    <xf numFmtId="0" fontId="2" fillId="0" borderId="5" xfId="1" applyBorder="1"/>
    <xf numFmtId="0" fontId="4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8" fillId="0" borderId="0" xfId="1" applyFont="1" applyAlignment="1">
      <alignment wrapText="1"/>
    </xf>
    <xf numFmtId="0" fontId="8" fillId="2" borderId="4" xfId="1" applyFont="1" applyFill="1" applyBorder="1"/>
    <xf numFmtId="0" fontId="8" fillId="2" borderId="0" xfId="1" applyFont="1" applyFill="1" applyAlignment="1">
      <alignment horizontal="center"/>
    </xf>
    <xf numFmtId="2" fontId="9" fillId="0" borderId="6" xfId="1" applyNumberFormat="1" applyFont="1" applyBorder="1" applyAlignment="1" applyProtection="1">
      <alignment horizontal="left"/>
      <protection locked="0"/>
    </xf>
    <xf numFmtId="0" fontId="10" fillId="0" borderId="0" xfId="1" applyFont="1"/>
    <xf numFmtId="0" fontId="4" fillId="0" borderId="0" xfId="1" applyFont="1"/>
    <xf numFmtId="0" fontId="4" fillId="0" borderId="5" xfId="1" applyFont="1" applyBorder="1"/>
    <xf numFmtId="1" fontId="9" fillId="0" borderId="6" xfId="1" applyNumberFormat="1" applyFont="1" applyBorder="1" applyAlignment="1" applyProtection="1">
      <alignment horizontal="left"/>
      <protection locked="0"/>
    </xf>
    <xf numFmtId="0" fontId="8" fillId="0" borderId="4" xfId="1" applyFont="1" applyBorder="1"/>
    <xf numFmtId="0" fontId="11" fillId="0" borderId="0" xfId="1" applyFont="1"/>
    <xf numFmtId="0" fontId="8" fillId="2" borderId="0" xfId="1" applyFont="1" applyFill="1" applyAlignment="1">
      <alignment horizontal="right"/>
    </xf>
    <xf numFmtId="0" fontId="9" fillId="0" borderId="6" xfId="3" applyFont="1" applyBorder="1" applyAlignment="1" applyProtection="1">
      <alignment horizontal="left"/>
      <protection locked="0"/>
    </xf>
    <xf numFmtId="164" fontId="9" fillId="0" borderId="6" xfId="1" applyNumberFormat="1" applyFont="1" applyBorder="1" applyAlignment="1" applyProtection="1">
      <alignment horizontal="left"/>
      <protection locked="0"/>
    </xf>
    <xf numFmtId="0" fontId="8" fillId="2" borderId="7" xfId="1" applyFont="1" applyFill="1" applyBorder="1" applyProtection="1">
      <protection locked="0"/>
    </xf>
    <xf numFmtId="0" fontId="8" fillId="2" borderId="0" xfId="1" applyFont="1" applyFill="1"/>
    <xf numFmtId="14" fontId="9" fillId="0" borderId="6" xfId="1" applyNumberFormat="1" applyFont="1" applyBorder="1" applyAlignment="1" applyProtection="1">
      <alignment horizontal="left"/>
      <protection locked="0"/>
    </xf>
    <xf numFmtId="2" fontId="9" fillId="0" borderId="0" xfId="1" applyNumberFormat="1" applyFont="1" applyAlignment="1" applyProtection="1">
      <alignment horizontal="left"/>
      <protection locked="0"/>
    </xf>
    <xf numFmtId="0" fontId="9" fillId="0" borderId="0" xfId="1" applyFont="1"/>
    <xf numFmtId="0" fontId="13" fillId="2" borderId="4" xfId="1" applyFont="1" applyFill="1" applyBorder="1"/>
    <xf numFmtId="0" fontId="14" fillId="0" borderId="0" xfId="1" applyFont="1"/>
    <xf numFmtId="0" fontId="3" fillId="0" borderId="0" xfId="1" applyFont="1" applyAlignment="1">
      <alignment wrapText="1"/>
    </xf>
    <xf numFmtId="0" fontId="4" fillId="0" borderId="2" xfId="1" applyFont="1" applyBorder="1" applyAlignment="1">
      <alignment vertical="center"/>
    </xf>
    <xf numFmtId="0" fontId="2" fillId="0" borderId="4" xfId="1" applyBorder="1"/>
    <xf numFmtId="0" fontId="4" fillId="0" borderId="8" xfId="1" applyFont="1" applyBorder="1"/>
    <xf numFmtId="0" fontId="15" fillId="0" borderId="0" xfId="1" applyFont="1"/>
    <xf numFmtId="0" fontId="4" fillId="3" borderId="8" xfId="1" applyFont="1" applyFill="1" applyBorder="1"/>
    <xf numFmtId="0" fontId="4" fillId="0" borderId="4" xfId="1" applyFont="1" applyBorder="1"/>
    <xf numFmtId="0" fontId="4" fillId="4" borderId="8" xfId="1" applyFont="1" applyFill="1" applyBorder="1"/>
    <xf numFmtId="0" fontId="4" fillId="5" borderId="8" xfId="1" applyFont="1" applyFill="1" applyBorder="1"/>
    <xf numFmtId="0" fontId="4" fillId="6" borderId="8" xfId="1" applyFont="1" applyFill="1" applyBorder="1"/>
    <xf numFmtId="0" fontId="4" fillId="0" borderId="9" xfId="1" applyFont="1" applyBorder="1"/>
    <xf numFmtId="0" fontId="4" fillId="0" borderId="10" xfId="1" applyFont="1" applyBorder="1"/>
    <xf numFmtId="0" fontId="2" fillId="0" borderId="10" xfId="1" applyBorder="1"/>
    <xf numFmtId="0" fontId="2" fillId="0" borderId="11" xfId="1" applyBorder="1"/>
    <xf numFmtId="0" fontId="16" fillId="0" borderId="2" xfId="1" applyFont="1" applyBorder="1"/>
    <xf numFmtId="0" fontId="7" fillId="0" borderId="2" xfId="1" applyFont="1" applyBorder="1" applyAlignment="1">
      <alignment vertical="center"/>
    </xf>
    <xf numFmtId="0" fontId="7" fillId="0" borderId="2" xfId="1" applyFont="1" applyBorder="1"/>
    <xf numFmtId="0" fontId="6" fillId="0" borderId="0" xfId="2" applyFont="1" applyBorder="1" applyAlignment="1" applyProtection="1"/>
    <xf numFmtId="0" fontId="4" fillId="2" borderId="0" xfId="1" applyFont="1" applyFill="1"/>
    <xf numFmtId="0" fontId="5" fillId="0" borderId="0" xfId="2" applyBorder="1" applyAlignment="1" applyProtection="1"/>
    <xf numFmtId="0" fontId="8" fillId="0" borderId="9" xfId="1" applyFont="1" applyBorder="1"/>
    <xf numFmtId="0" fontId="8" fillId="0" borderId="10" xfId="1" applyFont="1" applyBorder="1"/>
    <xf numFmtId="0" fontId="4" fillId="2" borderId="10" xfId="1" applyFont="1" applyFill="1" applyBorder="1"/>
    <xf numFmtId="0" fontId="6" fillId="0" borderId="10" xfId="2" applyFont="1" applyBorder="1" applyAlignment="1" applyProtection="1"/>
    <xf numFmtId="0" fontId="4" fillId="0" borderId="11" xfId="1" applyFont="1" applyBorder="1"/>
    <xf numFmtId="0" fontId="8" fillId="0" borderId="0" xfId="1" applyFont="1"/>
    <xf numFmtId="0" fontId="2" fillId="0" borderId="12" xfId="1" applyBorder="1"/>
    <xf numFmtId="0" fontId="2" fillId="0" borderId="12" xfId="1" applyBorder="1" applyAlignment="1">
      <alignment horizontal="center"/>
    </xf>
    <xf numFmtId="0" fontId="17" fillId="0" borderId="13" xfId="1" applyFont="1" applyBorder="1"/>
    <xf numFmtId="0" fontId="2" fillId="0" borderId="13" xfId="1" applyBorder="1"/>
    <xf numFmtId="0" fontId="2" fillId="0" borderId="13" xfId="1" applyBorder="1" applyAlignment="1">
      <alignment horizontal="center"/>
    </xf>
    <xf numFmtId="0" fontId="18" fillId="0" borderId="13" xfId="1" applyFont="1" applyBorder="1" applyAlignment="1">
      <alignment horizontal="left"/>
    </xf>
    <xf numFmtId="0" fontId="19" fillId="0" borderId="12" xfId="1" applyFont="1" applyBorder="1" applyAlignment="1" applyProtection="1">
      <alignment horizontal="center"/>
      <protection hidden="1"/>
    </xf>
    <xf numFmtId="0" fontId="19" fillId="0" borderId="12" xfId="1" applyFont="1" applyBorder="1" applyAlignment="1" applyProtection="1">
      <alignment horizontal="left"/>
      <protection hidden="1"/>
    </xf>
    <xf numFmtId="0" fontId="19" fillId="0" borderId="14" xfId="1" applyFont="1" applyBorder="1" applyAlignment="1" applyProtection="1">
      <alignment horizontal="center"/>
      <protection hidden="1"/>
    </xf>
    <xf numFmtId="1" fontId="19" fillId="0" borderId="12" xfId="1" applyNumberFormat="1" applyFont="1" applyBorder="1" applyAlignment="1" applyProtection="1">
      <alignment horizontal="center" wrapText="1"/>
      <protection hidden="1"/>
    </xf>
    <xf numFmtId="0" fontId="19" fillId="0" borderId="12" xfId="1" applyFont="1" applyBorder="1" applyAlignment="1" applyProtection="1">
      <alignment horizontal="center" wrapText="1"/>
      <protection hidden="1"/>
    </xf>
    <xf numFmtId="0" fontId="20" fillId="0" borderId="12" xfId="1" applyFont="1" applyBorder="1" applyAlignment="1" applyProtection="1">
      <alignment horizontal="center"/>
      <protection hidden="1"/>
    </xf>
    <xf numFmtId="0" fontId="19" fillId="0" borderId="12" xfId="1" applyFont="1" applyBorder="1" applyProtection="1">
      <protection hidden="1"/>
    </xf>
    <xf numFmtId="0" fontId="20" fillId="0" borderId="15" xfId="1" applyFont="1" applyBorder="1" applyAlignment="1" applyProtection="1">
      <alignment horizontal="center"/>
      <protection hidden="1"/>
    </xf>
    <xf numFmtId="0" fontId="19" fillId="0" borderId="15" xfId="1" applyFont="1" applyBorder="1" applyAlignment="1" applyProtection="1">
      <alignment horizontal="center"/>
      <protection hidden="1"/>
    </xf>
    <xf numFmtId="0" fontId="21" fillId="0" borderId="12" xfId="1" applyFont="1" applyBorder="1" applyAlignment="1" applyProtection="1">
      <alignment horizontal="center"/>
      <protection hidden="1"/>
    </xf>
    <xf numFmtId="0" fontId="21" fillId="0" borderId="12" xfId="1" applyFont="1" applyBorder="1" applyProtection="1">
      <protection hidden="1"/>
    </xf>
    <xf numFmtId="2" fontId="21" fillId="0" borderId="12" xfId="1" applyNumberFormat="1" applyFont="1" applyBorder="1" applyAlignment="1" applyProtection="1">
      <alignment vertical="center"/>
      <protection hidden="1"/>
    </xf>
    <xf numFmtId="0" fontId="19" fillId="0" borderId="12" xfId="1" applyFont="1" applyBorder="1" applyAlignment="1" applyProtection="1">
      <alignment vertical="center"/>
      <protection hidden="1"/>
    </xf>
    <xf numFmtId="0" fontId="22" fillId="0" borderId="12" xfId="1" applyFont="1" applyBorder="1" applyProtection="1">
      <protection hidden="1"/>
    </xf>
    <xf numFmtId="0" fontId="21" fillId="0" borderId="12" xfId="1" applyFont="1" applyBorder="1" applyAlignment="1" applyProtection="1">
      <alignment horizontal="left"/>
      <protection hidden="1"/>
    </xf>
    <xf numFmtId="2" fontId="21" fillId="0" borderId="12" xfId="1" applyNumberFormat="1" applyFont="1" applyBorder="1" applyAlignment="1" applyProtection="1">
      <alignment vertical="center" wrapText="1"/>
      <protection hidden="1"/>
    </xf>
    <xf numFmtId="0" fontId="21" fillId="0" borderId="16" xfId="1" applyFont="1" applyBorder="1" applyProtection="1">
      <protection hidden="1"/>
    </xf>
    <xf numFmtId="0" fontId="21" fillId="0" borderId="16" xfId="1" applyFont="1" applyBorder="1" applyAlignment="1" applyProtection="1">
      <alignment horizontal="center"/>
      <protection hidden="1"/>
    </xf>
    <xf numFmtId="0" fontId="8" fillId="0" borderId="12" xfId="1" applyFont="1" applyBorder="1"/>
    <xf numFmtId="0" fontId="23" fillId="0" borderId="12" xfId="1" applyFont="1" applyBorder="1" applyAlignment="1">
      <alignment textRotation="90"/>
    </xf>
    <xf numFmtId="0" fontId="24" fillId="0" borderId="12" xfId="1" applyFont="1" applyBorder="1" applyAlignment="1">
      <alignment textRotation="90"/>
    </xf>
    <xf numFmtId="1" fontId="25" fillId="0" borderId="12" xfId="1" applyNumberFormat="1" applyFont="1" applyBorder="1" applyAlignment="1">
      <alignment horizontal="center" textRotation="90"/>
    </xf>
    <xf numFmtId="0" fontId="26" fillId="0" borderId="12" xfId="1" applyFont="1" applyBorder="1"/>
    <xf numFmtId="0" fontId="9" fillId="0" borderId="12" xfId="1" applyFont="1" applyBorder="1" applyAlignment="1">
      <alignment horizontal="right"/>
    </xf>
    <xf numFmtId="2" fontId="9" fillId="0" borderId="12" xfId="1" applyNumberFormat="1" applyFont="1" applyBorder="1" applyAlignment="1">
      <alignment horizontal="center"/>
    </xf>
    <xf numFmtId="0" fontId="9" fillId="0" borderId="12" xfId="1" applyFont="1" applyBorder="1"/>
    <xf numFmtId="0" fontId="12" fillId="2" borderId="0" xfId="1" applyFont="1" applyFill="1"/>
    <xf numFmtId="0" fontId="12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27" fillId="2" borderId="0" xfId="1" applyFont="1" applyFill="1" applyAlignment="1">
      <alignment horizontal="center" wrapText="1"/>
    </xf>
    <xf numFmtId="0" fontId="27" fillId="2" borderId="0" xfId="1" applyFont="1" applyFill="1" applyAlignment="1">
      <alignment horizontal="center" vertical="center"/>
    </xf>
    <xf numFmtId="0" fontId="28" fillId="0" borderId="12" xfId="1" applyFont="1" applyBorder="1" applyAlignment="1">
      <alignment textRotation="90"/>
    </xf>
    <xf numFmtId="0" fontId="25" fillId="0" borderId="12" xfId="1" applyFont="1" applyBorder="1" applyAlignment="1">
      <alignment textRotation="90"/>
    </xf>
    <xf numFmtId="0" fontId="9" fillId="0" borderId="14" xfId="1" applyFont="1" applyBorder="1"/>
    <xf numFmtId="0" fontId="2" fillId="0" borderId="14" xfId="1" applyBorder="1"/>
    <xf numFmtId="0" fontId="2" fillId="0" borderId="17" xfId="1" applyBorder="1" applyAlignment="1">
      <alignment horizontal="center"/>
    </xf>
    <xf numFmtId="0" fontId="2" fillId="0" borderId="15" xfId="1" applyBorder="1"/>
    <xf numFmtId="0" fontId="2" fillId="0" borderId="15" xfId="1" applyBorder="1" applyAlignment="1">
      <alignment horizontal="center"/>
    </xf>
    <xf numFmtId="0" fontId="27" fillId="2" borderId="18" xfId="1" applyFont="1" applyFill="1" applyBorder="1"/>
    <xf numFmtId="0" fontId="27" fillId="2" borderId="19" xfId="1" applyFont="1" applyFill="1" applyBorder="1" applyAlignment="1">
      <alignment horizontal="center"/>
    </xf>
    <xf numFmtId="0" fontId="2" fillId="2" borderId="19" xfId="1" applyFill="1" applyBorder="1" applyAlignment="1">
      <alignment horizontal="center"/>
    </xf>
    <xf numFmtId="0" fontId="2" fillId="2" borderId="20" xfId="1" applyFill="1" applyBorder="1" applyAlignment="1">
      <alignment horizontal="center"/>
    </xf>
    <xf numFmtId="0" fontId="2" fillId="2" borderId="23" xfId="1" applyFill="1" applyBorder="1" applyAlignment="1">
      <alignment horizontal="center"/>
    </xf>
    <xf numFmtId="0" fontId="2" fillId="0" borderId="24" xfId="1" applyBorder="1" applyAlignment="1">
      <alignment horizontal="center"/>
    </xf>
    <xf numFmtId="0" fontId="27" fillId="2" borderId="25" xfId="1" applyFont="1" applyFill="1" applyBorder="1"/>
    <xf numFmtId="0" fontId="27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12" xfId="1" applyFill="1" applyBorder="1" applyAlignment="1">
      <alignment horizontal="center"/>
    </xf>
    <xf numFmtId="0" fontId="2" fillId="2" borderId="28" xfId="1" applyFill="1" applyBorder="1" applyAlignment="1">
      <alignment horizontal="center"/>
    </xf>
    <xf numFmtId="1" fontId="27" fillId="2" borderId="0" xfId="1" applyNumberFormat="1" applyFont="1" applyFill="1" applyAlignment="1">
      <alignment horizontal="center"/>
    </xf>
    <xf numFmtId="2" fontId="12" fillId="2" borderId="26" xfId="1" applyNumberFormat="1" applyFont="1" applyFill="1" applyBorder="1" applyAlignment="1">
      <alignment horizontal="left"/>
    </xf>
    <xf numFmtId="0" fontId="12" fillId="2" borderId="0" xfId="1" applyFont="1" applyFill="1" applyAlignment="1">
      <alignment horizontal="left"/>
    </xf>
    <xf numFmtId="0" fontId="2" fillId="2" borderId="24" xfId="1" applyFill="1" applyBorder="1" applyAlignment="1">
      <alignment horizontal="center"/>
    </xf>
    <xf numFmtId="0" fontId="27" fillId="2" borderId="29" xfId="1" applyFont="1" applyFill="1" applyBorder="1"/>
    <xf numFmtId="0" fontId="27" fillId="2" borderId="7" xfId="1" applyFont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30" xfId="1" applyFill="1" applyBorder="1" applyAlignment="1">
      <alignment horizontal="center"/>
    </xf>
    <xf numFmtId="0" fontId="2" fillId="2" borderId="31" xfId="1" applyFill="1" applyBorder="1" applyAlignment="1">
      <alignment horizontal="center"/>
    </xf>
    <xf numFmtId="0" fontId="2" fillId="2" borderId="32" xfId="1" applyFill="1" applyBorder="1" applyAlignment="1">
      <alignment horizontal="center"/>
    </xf>
    <xf numFmtId="0" fontId="2" fillId="2" borderId="33" xfId="1" applyFill="1" applyBorder="1" applyAlignment="1">
      <alignment horizontal="center"/>
    </xf>
    <xf numFmtId="0" fontId="30" fillId="2" borderId="0" xfId="1" applyFont="1" applyFill="1" applyAlignment="1" applyProtection="1">
      <alignment vertical="center"/>
      <protection locked="0"/>
    </xf>
    <xf numFmtId="0" fontId="17" fillId="2" borderId="13" xfId="1" applyFont="1" applyFill="1" applyBorder="1" applyAlignment="1" applyProtection="1">
      <alignment vertical="center"/>
      <protection locked="0"/>
    </xf>
    <xf numFmtId="0" fontId="31" fillId="0" borderId="13" xfId="1" applyFont="1" applyBorder="1" applyAlignment="1" applyProtection="1">
      <alignment horizontal="left" vertical="center"/>
      <protection locked="0"/>
    </xf>
    <xf numFmtId="0" fontId="17" fillId="0" borderId="13" xfId="1" applyFont="1" applyBorder="1" applyAlignment="1" applyProtection="1">
      <alignment horizontal="left" vertical="center"/>
      <protection locked="0"/>
    </xf>
    <xf numFmtId="0" fontId="2" fillId="2" borderId="12" xfId="1" applyFill="1" applyBorder="1" applyAlignment="1" applyProtection="1">
      <alignment vertical="center"/>
      <protection locked="0"/>
    </xf>
    <xf numFmtId="0" fontId="17" fillId="0" borderId="13" xfId="1" applyFont="1" applyBorder="1" applyAlignment="1" applyProtection="1">
      <alignment horizontal="left" vertical="center" wrapText="1"/>
      <protection locked="0"/>
    </xf>
    <xf numFmtId="0" fontId="2" fillId="2" borderId="0" xfId="1" applyFill="1" applyAlignment="1" applyProtection="1">
      <alignment vertical="center"/>
      <protection locked="0"/>
    </xf>
    <xf numFmtId="0" fontId="30" fillId="2" borderId="0" xfId="1" applyFont="1" applyFill="1" applyAlignment="1" applyProtection="1">
      <alignment vertical="center" wrapText="1"/>
      <protection locked="0"/>
    </xf>
    <xf numFmtId="0" fontId="8" fillId="0" borderId="34" xfId="1" applyFont="1" applyBorder="1" applyAlignment="1" applyProtection="1">
      <alignment horizontal="center" vertical="center" wrapText="1"/>
      <protection locked="0"/>
    </xf>
    <xf numFmtId="0" fontId="8" fillId="0" borderId="35" xfId="1" applyFont="1" applyBorder="1" applyAlignment="1" applyProtection="1">
      <alignment horizontal="center" vertical="center" wrapText="1"/>
      <protection locked="0"/>
    </xf>
    <xf numFmtId="0" fontId="32" fillId="2" borderId="0" xfId="1" applyFont="1" applyFill="1" applyAlignment="1" applyProtection="1">
      <alignment wrapText="1"/>
      <protection locked="0"/>
    </xf>
    <xf numFmtId="1" fontId="33" fillId="2" borderId="0" xfId="1" applyNumberFormat="1" applyFont="1" applyFill="1" applyAlignment="1">
      <alignment wrapText="1"/>
    </xf>
    <xf numFmtId="0" fontId="2" fillId="2" borderId="0" xfId="1" applyFill="1" applyAlignment="1" applyProtection="1">
      <alignment wrapText="1"/>
      <protection locked="0"/>
    </xf>
    <xf numFmtId="165" fontId="33" fillId="2" borderId="0" xfId="1" applyNumberFormat="1" applyFont="1" applyFill="1" applyProtection="1">
      <protection locked="0"/>
    </xf>
    <xf numFmtId="1" fontId="33" fillId="2" borderId="0" xfId="1" applyNumberFormat="1" applyFont="1" applyFill="1" applyAlignment="1" applyProtection="1">
      <alignment wrapText="1"/>
      <protection locked="0"/>
    </xf>
    <xf numFmtId="0" fontId="9" fillId="2" borderId="0" xfId="1" applyFont="1" applyFill="1" applyProtection="1">
      <protection locked="0"/>
    </xf>
    <xf numFmtId="0" fontId="33" fillId="2" borderId="0" xfId="1" applyFont="1" applyFill="1" applyProtection="1">
      <protection locked="0"/>
    </xf>
    <xf numFmtId="2" fontId="33" fillId="2" borderId="0" xfId="1" applyNumberFormat="1" applyFont="1" applyFill="1" applyProtection="1">
      <protection locked="0"/>
    </xf>
    <xf numFmtId="165" fontId="9" fillId="2" borderId="0" xfId="1" applyNumberFormat="1" applyFont="1" applyFill="1" applyProtection="1">
      <protection locked="0"/>
    </xf>
    <xf numFmtId="1" fontId="9" fillId="2" borderId="0" xfId="1" applyNumberFormat="1" applyFont="1" applyFill="1" applyProtection="1">
      <protection locked="0"/>
    </xf>
    <xf numFmtId="0" fontId="9" fillId="2" borderId="0" xfId="1" applyFont="1" applyFill="1" applyAlignment="1" applyProtection="1">
      <alignment wrapText="1"/>
      <protection locked="0"/>
    </xf>
    <xf numFmtId="0" fontId="25" fillId="2" borderId="18" xfId="1" applyFont="1" applyFill="1" applyBorder="1" applyAlignment="1" applyProtection="1">
      <alignment vertical="center"/>
      <protection locked="0"/>
    </xf>
    <xf numFmtId="0" fontId="25" fillId="2" borderId="19" xfId="1" applyFont="1" applyFill="1" applyBorder="1" applyAlignment="1" applyProtection="1">
      <alignment vertical="center"/>
      <protection locked="0"/>
    </xf>
    <xf numFmtId="2" fontId="9" fillId="2" borderId="37" xfId="1" applyNumberFormat="1" applyFont="1" applyFill="1" applyBorder="1" applyAlignment="1" applyProtection="1">
      <alignment horizontal="left" vertical="center"/>
      <protection locked="0"/>
    </xf>
    <xf numFmtId="0" fontId="9" fillId="2" borderId="0" xfId="1" applyFont="1" applyFill="1" applyAlignment="1" applyProtection="1">
      <alignment vertical="center" wrapText="1"/>
      <protection locked="0"/>
    </xf>
    <xf numFmtId="0" fontId="25" fillId="2" borderId="25" xfId="1" applyFont="1" applyFill="1" applyBorder="1" applyAlignment="1" applyProtection="1">
      <alignment vertical="center"/>
      <protection locked="0"/>
    </xf>
    <xf numFmtId="0" fontId="25" fillId="2" borderId="0" xfId="1" applyFont="1" applyFill="1" applyAlignment="1" applyProtection="1">
      <alignment vertical="center"/>
      <protection locked="0"/>
    </xf>
    <xf numFmtId="2" fontId="9" fillId="2" borderId="38" xfId="1" applyNumberFormat="1" applyFont="1" applyFill="1" applyBorder="1" applyAlignment="1" applyProtection="1">
      <alignment horizontal="left" vertical="center"/>
      <protection locked="0"/>
    </xf>
    <xf numFmtId="0" fontId="26" fillId="2" borderId="0" xfId="1" applyFont="1" applyFill="1" applyProtection="1">
      <protection locked="0"/>
    </xf>
    <xf numFmtId="0" fontId="27" fillId="2" borderId="0" xfId="1" applyFont="1" applyFill="1" applyAlignment="1" applyProtection="1">
      <alignment horizontal="center" vertical="center"/>
      <protection locked="0"/>
    </xf>
    <xf numFmtId="1" fontId="9" fillId="2" borderId="38" xfId="1" applyNumberFormat="1" applyFont="1" applyFill="1" applyBorder="1" applyAlignment="1" applyProtection="1">
      <alignment horizontal="left" vertical="center"/>
      <protection locked="0"/>
    </xf>
    <xf numFmtId="0" fontId="27" fillId="2" borderId="0" xfId="1" applyFont="1" applyFill="1" applyAlignment="1" applyProtection="1">
      <alignment horizontal="left"/>
      <protection locked="0"/>
    </xf>
    <xf numFmtId="0" fontId="9" fillId="2" borderId="0" xfId="1" applyFont="1" applyFill="1" applyAlignment="1" applyProtection="1">
      <alignment horizontal="left" vertical="center" wrapText="1"/>
      <protection locked="0"/>
    </xf>
    <xf numFmtId="0" fontId="25" fillId="2" borderId="29" xfId="1" applyFont="1" applyFill="1" applyBorder="1" applyAlignment="1" applyProtection="1">
      <alignment vertical="center"/>
      <protection locked="0"/>
    </xf>
    <xf numFmtId="0" fontId="25" fillId="2" borderId="7" xfId="1" applyFont="1" applyFill="1" applyBorder="1" applyAlignment="1" applyProtection="1">
      <alignment vertical="center"/>
      <protection locked="0"/>
    </xf>
    <xf numFmtId="2" fontId="9" fillId="2" borderId="39" xfId="1" applyNumberFormat="1" applyFont="1" applyFill="1" applyBorder="1" applyAlignment="1" applyProtection="1">
      <alignment horizontal="left" vertical="center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0" fillId="2" borderId="0" xfId="1" applyFont="1" applyFill="1" applyProtection="1">
      <protection locked="0"/>
    </xf>
    <xf numFmtId="0" fontId="2" fillId="2" borderId="0" xfId="1" applyFill="1" applyProtection="1">
      <protection locked="0"/>
    </xf>
    <xf numFmtId="0" fontId="12" fillId="2" borderId="0" xfId="1" applyFont="1" applyFill="1" applyProtection="1">
      <protection locked="0"/>
    </xf>
    <xf numFmtId="0" fontId="17" fillId="2" borderId="0" xfId="1" applyFont="1" applyFill="1" applyProtection="1">
      <protection locked="0"/>
    </xf>
    <xf numFmtId="0" fontId="16" fillId="2" borderId="0" xfId="1" applyFont="1" applyFill="1" applyProtection="1">
      <protection locked="0"/>
    </xf>
    <xf numFmtId="0" fontId="17" fillId="2" borderId="17" xfId="1" applyFont="1" applyFill="1" applyBorder="1" applyAlignment="1" applyProtection="1">
      <alignment vertical="center"/>
      <protection locked="0"/>
    </xf>
    <xf numFmtId="0" fontId="17" fillId="2" borderId="0" xfId="1" applyFont="1" applyFill="1" applyAlignment="1" applyProtection="1">
      <alignment vertical="center"/>
      <protection locked="0"/>
    </xf>
    <xf numFmtId="49" fontId="31" fillId="2" borderId="0" xfId="1" applyNumberFormat="1" applyFont="1" applyFill="1" applyAlignment="1" applyProtection="1">
      <alignment vertical="center"/>
      <protection locked="0"/>
    </xf>
    <xf numFmtId="0" fontId="16" fillId="2" borderId="0" xfId="1" applyFont="1" applyFill="1" applyAlignment="1" applyProtection="1">
      <alignment vertical="center"/>
      <protection locked="0"/>
    </xf>
    <xf numFmtId="0" fontId="12" fillId="2" borderId="0" xfId="1" applyFont="1" applyFill="1" applyAlignment="1" applyProtection="1">
      <alignment vertical="center"/>
      <protection locked="0"/>
    </xf>
    <xf numFmtId="0" fontId="12" fillId="2" borderId="10" xfId="1" applyFont="1" applyFill="1" applyBorder="1" applyAlignment="1" applyProtection="1">
      <alignment horizontal="center" vertical="center"/>
      <protection locked="0"/>
    </xf>
    <xf numFmtId="0" fontId="34" fillId="2" borderId="0" xfId="1" applyFont="1" applyFill="1" applyAlignment="1" applyProtection="1">
      <alignment horizontal="center" vertical="center"/>
      <protection locked="0"/>
    </xf>
    <xf numFmtId="0" fontId="35" fillId="2" borderId="0" xfId="1" applyFont="1" applyFill="1" applyAlignment="1" applyProtection="1">
      <alignment horizontal="center" vertical="center"/>
      <protection locked="0"/>
    </xf>
    <xf numFmtId="0" fontId="8" fillId="0" borderId="35" xfId="1" applyFont="1" applyBorder="1" applyAlignment="1" applyProtection="1">
      <alignment vertical="center" wrapText="1"/>
      <protection locked="0"/>
    </xf>
    <xf numFmtId="0" fontId="8" fillId="0" borderId="40" xfId="1" applyFont="1" applyBorder="1" applyAlignment="1" applyProtection="1">
      <alignment horizontal="center" vertical="center" wrapText="1"/>
      <protection locked="0"/>
    </xf>
    <xf numFmtId="1" fontId="36" fillId="5" borderId="35" xfId="1" applyNumberFormat="1" applyFont="1" applyFill="1" applyBorder="1" applyAlignment="1" applyProtection="1">
      <alignment horizontal="center" vertical="center" wrapText="1"/>
      <protection locked="0"/>
    </xf>
    <xf numFmtId="1" fontId="36" fillId="5" borderId="41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41" xfId="1" applyNumberFormat="1" applyFont="1" applyBorder="1" applyAlignment="1" applyProtection="1">
      <alignment horizontal="center" vertical="center" wrapText="1"/>
      <protection locked="0"/>
    </xf>
    <xf numFmtId="1" fontId="8" fillId="0" borderId="42" xfId="1" applyNumberFormat="1" applyFont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2" fontId="33" fillId="2" borderId="0" xfId="1" applyNumberFormat="1" applyFont="1" applyFill="1"/>
    <xf numFmtId="0" fontId="9" fillId="2" borderId="43" xfId="1" applyFont="1" applyFill="1" applyBorder="1"/>
    <xf numFmtId="0" fontId="33" fillId="2" borderId="0" xfId="1" applyFont="1" applyFill="1"/>
    <xf numFmtId="49" fontId="33" fillId="2" borderId="0" xfId="1" applyNumberFormat="1" applyFont="1" applyFill="1" applyProtection="1">
      <protection locked="0"/>
    </xf>
    <xf numFmtId="49" fontId="33" fillId="2" borderId="0" xfId="1" applyNumberFormat="1" applyFont="1" applyFill="1"/>
    <xf numFmtId="0" fontId="9" fillId="2" borderId="39" xfId="1" applyFont="1" applyFill="1" applyBorder="1" applyAlignment="1" applyProtection="1">
      <alignment horizontal="left" vertical="center"/>
      <protection locked="0"/>
    </xf>
    <xf numFmtId="0" fontId="25" fillId="2" borderId="0" xfId="1" applyFont="1" applyFill="1" applyProtection="1">
      <protection locked="0"/>
    </xf>
    <xf numFmtId="49" fontId="16" fillId="2" borderId="0" xfId="1" applyNumberFormat="1" applyFont="1" applyFill="1" applyProtection="1">
      <protection locked="0"/>
    </xf>
    <xf numFmtId="2" fontId="16" fillId="0" borderId="0" xfId="1" applyNumberFormat="1" applyFont="1" applyAlignment="1" applyProtection="1">
      <alignment horizontal="center"/>
      <protection locked="0"/>
    </xf>
    <xf numFmtId="2" fontId="12" fillId="2" borderId="0" xfId="1" applyNumberFormat="1" applyFont="1" applyFill="1" applyProtection="1">
      <protection locked="0"/>
    </xf>
    <xf numFmtId="9" fontId="20" fillId="0" borderId="0" xfId="8" applyFont="1" applyFill="1" applyBorder="1" applyAlignment="1" applyProtection="1">
      <alignment horizontal="center"/>
      <protection locked="0"/>
    </xf>
    <xf numFmtId="166" fontId="20" fillId="0" borderId="0" xfId="1" applyNumberFormat="1" applyFont="1" applyAlignment="1" applyProtection="1">
      <alignment horizontal="center"/>
      <protection locked="0"/>
    </xf>
    <xf numFmtId="49" fontId="12" fillId="2" borderId="0" xfId="1" applyNumberFormat="1" applyFont="1" applyFill="1" applyProtection="1">
      <protection locked="0"/>
    </xf>
    <xf numFmtId="0" fontId="29" fillId="2" borderId="0" xfId="1" applyFont="1" applyFill="1" applyProtection="1">
      <protection locked="0"/>
    </xf>
    <xf numFmtId="0" fontId="9" fillId="2" borderId="39" xfId="1" applyFont="1" applyFill="1" applyBorder="1" applyAlignment="1" applyProtection="1">
      <alignment vertical="center"/>
      <protection locked="0"/>
    </xf>
    <xf numFmtId="0" fontId="17" fillId="2" borderId="0" xfId="1" applyFont="1" applyFill="1" applyAlignment="1" applyProtection="1">
      <alignment vertical="center" wrapText="1"/>
      <protection locked="0"/>
    </xf>
    <xf numFmtId="49" fontId="12" fillId="2" borderId="0" xfId="1" applyNumberFormat="1" applyFont="1" applyFill="1" applyAlignment="1" applyProtection="1">
      <alignment horizontal="center" vertical="center"/>
      <protection locked="0"/>
    </xf>
    <xf numFmtId="166" fontId="12" fillId="2" borderId="0" xfId="1" applyNumberFormat="1" applyFont="1" applyFill="1" applyAlignment="1" applyProtection="1">
      <alignment vertical="center"/>
      <protection locked="0"/>
    </xf>
    <xf numFmtId="0" fontId="2" fillId="2" borderId="0" xfId="1" applyFill="1" applyAlignment="1">
      <alignment vertical="center"/>
    </xf>
    <xf numFmtId="49" fontId="8" fillId="0" borderId="35" xfId="1" applyNumberFormat="1" applyFont="1" applyBorder="1" applyAlignment="1" applyProtection="1">
      <alignment horizontal="center" vertical="center" wrapText="1"/>
      <protection locked="0"/>
    </xf>
    <xf numFmtId="1" fontId="8" fillId="0" borderId="40" xfId="1" applyNumberFormat="1" applyFont="1" applyBorder="1" applyAlignment="1" applyProtection="1">
      <alignment horizontal="center" vertical="center" wrapText="1"/>
      <protection locked="0"/>
    </xf>
    <xf numFmtId="1" fontId="8" fillId="0" borderId="63" xfId="1" applyNumberFormat="1" applyFont="1" applyBorder="1" applyAlignment="1" applyProtection="1">
      <alignment horizontal="center" vertical="center" wrapText="1"/>
      <protection locked="0"/>
    </xf>
    <xf numFmtId="2" fontId="30" fillId="2" borderId="0" xfId="1" applyNumberFormat="1" applyFont="1" applyFill="1" applyProtection="1">
      <protection locked="0"/>
    </xf>
    <xf numFmtId="49" fontId="30" fillId="2" borderId="0" xfId="1" applyNumberFormat="1" applyFont="1" applyFill="1" applyProtection="1">
      <protection locked="0"/>
    </xf>
    <xf numFmtId="1" fontId="30" fillId="2" borderId="0" xfId="1" applyNumberFormat="1" applyFont="1" applyFill="1" applyProtection="1">
      <protection locked="0"/>
    </xf>
    <xf numFmtId="0" fontId="37" fillId="2" borderId="0" xfId="1" applyFont="1" applyFill="1" applyAlignment="1">
      <alignment horizontal="center"/>
    </xf>
    <xf numFmtId="1" fontId="32" fillId="2" borderId="0" xfId="1" applyNumberFormat="1" applyFont="1" applyFill="1" applyAlignment="1">
      <alignment horizontal="center"/>
    </xf>
    <xf numFmtId="165" fontId="33" fillId="2" borderId="0" xfId="1" applyNumberFormat="1" applyFont="1" applyFill="1"/>
    <xf numFmtId="0" fontId="30" fillId="2" borderId="0" xfId="1" applyFont="1" applyFill="1"/>
    <xf numFmtId="0" fontId="2" fillId="2" borderId="0" xfId="1" applyFill="1"/>
    <xf numFmtId="0" fontId="2" fillId="2" borderId="0" xfId="1" applyFill="1" applyAlignment="1">
      <alignment wrapText="1"/>
    </xf>
    <xf numFmtId="49" fontId="2" fillId="2" borderId="0" xfId="1" applyNumberFormat="1" applyFill="1"/>
    <xf numFmtId="0" fontId="38" fillId="2" borderId="0" xfId="1" applyFont="1" applyFill="1"/>
    <xf numFmtId="0" fontId="2" fillId="2" borderId="14" xfId="1" applyFill="1" applyBorder="1"/>
    <xf numFmtId="0" fontId="17" fillId="2" borderId="0" xfId="1" applyFont="1" applyFill="1"/>
    <xf numFmtId="0" fontId="4" fillId="2" borderId="0" xfId="1" applyFont="1" applyFill="1" applyAlignment="1">
      <alignment wrapText="1"/>
    </xf>
    <xf numFmtId="1" fontId="2" fillId="2" borderId="0" xfId="1" applyNumberFormat="1" applyFill="1" applyAlignment="1">
      <alignment horizontal="center"/>
    </xf>
    <xf numFmtId="0" fontId="2" fillId="2" borderId="0" xfId="1" applyFill="1" applyAlignment="1">
      <alignment horizontal="center" vertical="center"/>
    </xf>
    <xf numFmtId="0" fontId="35" fillId="0" borderId="24" xfId="1" applyFont="1" applyBorder="1"/>
    <xf numFmtId="0" fontId="2" fillId="2" borderId="12" xfId="1" applyFill="1" applyBorder="1"/>
    <xf numFmtId="0" fontId="20" fillId="2" borderId="0" xfId="1" applyFont="1" applyFill="1"/>
    <xf numFmtId="0" fontId="29" fillId="2" borderId="0" xfId="1" applyFont="1" applyFill="1" applyAlignment="1" applyProtection="1">
      <alignment horizontal="left" vertical="center" wrapText="1"/>
      <protection locked="0"/>
    </xf>
    <xf numFmtId="0" fontId="8" fillId="2" borderId="0" xfId="1" applyFont="1" applyFill="1" applyAlignment="1">
      <alignment vertical="center"/>
    </xf>
    <xf numFmtId="0" fontId="27" fillId="2" borderId="0" xfId="1" applyFont="1" applyFill="1" applyProtection="1">
      <protection locked="0"/>
    </xf>
    <xf numFmtId="0" fontId="27" fillId="6" borderId="57" xfId="1" applyFont="1" applyFill="1" applyBorder="1" applyAlignment="1" applyProtection="1">
      <alignment horizontal="center" vertical="center"/>
      <protection locked="0"/>
    </xf>
    <xf numFmtId="1" fontId="27" fillId="6" borderId="39" xfId="1" applyNumberFormat="1" applyFont="1" applyFill="1" applyBorder="1" applyAlignment="1" applyProtection="1">
      <alignment horizontal="center" vertical="center"/>
      <protection locked="0"/>
    </xf>
    <xf numFmtId="0" fontId="27" fillId="6" borderId="39" xfId="1" applyFont="1" applyFill="1" applyBorder="1" applyAlignment="1">
      <alignment horizontal="center" vertical="center" wrapText="1"/>
    </xf>
    <xf numFmtId="0" fontId="27" fillId="2" borderId="0" xfId="1" applyFont="1" applyFill="1"/>
    <xf numFmtId="0" fontId="12" fillId="6" borderId="57" xfId="1" applyFont="1" applyFill="1" applyBorder="1" applyAlignment="1">
      <alignment horizontal="center" vertical="center" wrapText="1"/>
    </xf>
    <xf numFmtId="1" fontId="27" fillId="6" borderId="39" xfId="1" applyNumberFormat="1" applyFont="1" applyFill="1" applyBorder="1" applyAlignment="1">
      <alignment horizontal="center" wrapText="1"/>
    </xf>
    <xf numFmtId="0" fontId="12" fillId="6" borderId="39" xfId="1" applyFont="1" applyFill="1" applyBorder="1" applyAlignment="1">
      <alignment horizontal="center" vertical="center" wrapText="1"/>
    </xf>
    <xf numFmtId="0" fontId="39" fillId="0" borderId="57" xfId="1" applyFont="1" applyBorder="1" applyAlignment="1">
      <alignment horizontal="center" vertical="center" wrapText="1"/>
    </xf>
    <xf numFmtId="0" fontId="12" fillId="2" borderId="39" xfId="1" applyFont="1" applyFill="1" applyBorder="1" applyAlignment="1" applyProtection="1">
      <alignment vertical="center"/>
      <protection locked="0"/>
    </xf>
    <xf numFmtId="0" fontId="12" fillId="0" borderId="39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6" borderId="6" xfId="1" applyFont="1" applyFill="1" applyBorder="1" applyAlignment="1">
      <alignment horizontal="center" vertical="center" wrapText="1"/>
    </xf>
    <xf numFmtId="1" fontId="20" fillId="6" borderId="6" xfId="1" applyNumberFormat="1" applyFont="1" applyFill="1" applyBorder="1" applyAlignment="1">
      <alignment horizontal="center" wrapText="1"/>
    </xf>
    <xf numFmtId="0" fontId="12" fillId="6" borderId="36" xfId="1" applyFont="1" applyFill="1" applyBorder="1" applyAlignment="1">
      <alignment horizontal="center" vertical="center" wrapText="1"/>
    </xf>
    <xf numFmtId="1" fontId="12" fillId="6" borderId="6" xfId="1" applyNumberFormat="1" applyFont="1" applyFill="1" applyBorder="1" applyAlignment="1">
      <alignment horizontal="center" wrapText="1"/>
    </xf>
    <xf numFmtId="1" fontId="27" fillId="6" borderId="6" xfId="1" applyNumberFormat="1" applyFont="1" applyFill="1" applyBorder="1" applyAlignment="1">
      <alignment horizontal="center" wrapText="1"/>
    </xf>
    <xf numFmtId="0" fontId="12" fillId="0" borderId="36" xfId="1" applyFont="1" applyBorder="1" applyAlignment="1">
      <alignment horizontal="center" vertical="center" wrapText="1"/>
    </xf>
    <xf numFmtId="1" fontId="27" fillId="6" borderId="6" xfId="1" applyNumberFormat="1" applyFont="1" applyFill="1" applyBorder="1" applyAlignment="1" applyProtection="1">
      <alignment horizontal="center" vertical="center"/>
      <protection locked="0"/>
    </xf>
    <xf numFmtId="0" fontId="27" fillId="6" borderId="6" xfId="1" applyFont="1" applyFill="1" applyBorder="1" applyAlignment="1" applyProtection="1">
      <alignment horizontal="center" vertical="center"/>
      <protection locked="0"/>
    </xf>
    <xf numFmtId="0" fontId="12" fillId="6" borderId="57" xfId="1" applyFont="1" applyFill="1" applyBorder="1" applyAlignment="1" applyProtection="1">
      <alignment horizontal="center" vertical="center"/>
      <protection locked="0"/>
    </xf>
    <xf numFmtId="0" fontId="12" fillId="0" borderId="57" xfId="1" applyFont="1" applyBorder="1" applyAlignment="1" applyProtection="1">
      <alignment horizontal="center" vertical="center"/>
      <protection locked="0"/>
    </xf>
    <xf numFmtId="0" fontId="27" fillId="6" borderId="39" xfId="1" applyFont="1" applyFill="1" applyBorder="1" applyAlignment="1" applyProtection="1">
      <alignment horizontal="center" vertical="center"/>
      <protection locked="0"/>
    </xf>
    <xf numFmtId="0" fontId="27" fillId="6" borderId="57" xfId="1" applyFont="1" applyFill="1" applyBorder="1" applyAlignment="1">
      <alignment horizontal="center" vertical="center"/>
    </xf>
    <xf numFmtId="0" fontId="12" fillId="6" borderId="57" xfId="1" applyFont="1" applyFill="1" applyBorder="1" applyAlignment="1" applyProtection="1">
      <alignment horizontal="center"/>
      <protection locked="0"/>
    </xf>
    <xf numFmtId="0" fontId="39" fillId="0" borderId="57" xfId="1" applyFont="1" applyBorder="1" applyAlignment="1">
      <alignment horizontal="center" wrapText="1"/>
    </xf>
    <xf numFmtId="0" fontId="12" fillId="0" borderId="57" xfId="1" applyFont="1" applyBorder="1" applyAlignment="1" applyProtection="1">
      <alignment horizontal="center"/>
      <protection locked="0"/>
    </xf>
    <xf numFmtId="1" fontId="16" fillId="6" borderId="6" xfId="1" applyNumberFormat="1" applyFont="1" applyFill="1" applyBorder="1" applyAlignment="1">
      <alignment horizontal="center"/>
    </xf>
    <xf numFmtId="2" fontId="12" fillId="6" borderId="57" xfId="1" applyNumberFormat="1" applyFont="1" applyFill="1" applyBorder="1" applyAlignment="1" applyProtection="1">
      <alignment horizontal="center"/>
      <protection locked="0"/>
    </xf>
    <xf numFmtId="1" fontId="2" fillId="2" borderId="0" xfId="1" applyNumberFormat="1" applyFill="1"/>
    <xf numFmtId="0" fontId="12" fillId="2" borderId="0" xfId="1" applyFont="1" applyFill="1" applyAlignment="1">
      <alignment horizontal="center" wrapText="1"/>
    </xf>
    <xf numFmtId="1" fontId="9" fillId="2" borderId="37" xfId="1" applyNumberFormat="1" applyFont="1" applyFill="1" applyBorder="1" applyAlignment="1" applyProtection="1">
      <alignment horizontal="left" vertical="center"/>
      <protection locked="0"/>
    </xf>
    <xf numFmtId="1" fontId="9" fillId="2" borderId="39" xfId="1" applyNumberFormat="1" applyFont="1" applyFill="1" applyBorder="1" applyAlignment="1" applyProtection="1">
      <alignment horizontal="left" vertical="center"/>
      <protection locked="0"/>
    </xf>
    <xf numFmtId="49" fontId="12" fillId="2" borderId="10" xfId="1" applyNumberFormat="1" applyFont="1" applyFill="1" applyBorder="1" applyAlignment="1" applyProtection="1">
      <alignment horizontal="center" vertical="center"/>
      <protection locked="0"/>
    </xf>
    <xf numFmtId="0" fontId="12" fillId="2" borderId="10" xfId="1" applyFont="1" applyFill="1" applyBorder="1" applyAlignment="1" applyProtection="1">
      <alignment vertical="center"/>
      <protection locked="0"/>
    </xf>
    <xf numFmtId="0" fontId="8" fillId="0" borderId="75" xfId="1" applyFont="1" applyBorder="1" applyAlignment="1" applyProtection="1">
      <alignment horizontal="center" vertical="center" wrapText="1"/>
      <protection locked="0"/>
    </xf>
    <xf numFmtId="49" fontId="8" fillId="0" borderId="56" xfId="1" applyNumberFormat="1" applyFont="1" applyBorder="1" applyAlignment="1" applyProtection="1">
      <alignment horizontal="center" vertical="center" wrapText="1"/>
      <protection locked="0"/>
    </xf>
    <xf numFmtId="1" fontId="36" fillId="5" borderId="40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9" xfId="1" applyFont="1" applyFill="1" applyBorder="1" applyAlignment="1" applyProtection="1">
      <alignment horizontal="center" vertical="center"/>
      <protection locked="0"/>
    </xf>
    <xf numFmtId="0" fontId="12" fillId="3" borderId="44" xfId="1" applyFont="1" applyFill="1" applyBorder="1" applyAlignment="1" applyProtection="1">
      <alignment horizontal="center" vertical="center"/>
      <protection locked="0"/>
    </xf>
    <xf numFmtId="0" fontId="12" fillId="3" borderId="45" xfId="1" applyFont="1" applyFill="1" applyBorder="1" applyAlignment="1" applyProtection="1">
      <alignment horizontal="center" vertical="center"/>
      <protection locked="0"/>
    </xf>
    <xf numFmtId="0" fontId="12" fillId="3" borderId="8" xfId="1" applyFont="1" applyFill="1" applyBorder="1" applyAlignment="1" applyProtection="1">
      <alignment horizontal="center" vertical="center"/>
      <protection locked="0"/>
    </xf>
    <xf numFmtId="49" fontId="12" fillId="3" borderId="39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39" xfId="1" applyFont="1" applyFill="1" applyBorder="1" applyAlignment="1" applyProtection="1">
      <alignment horizontal="center" vertical="center"/>
      <protection locked="0"/>
    </xf>
    <xf numFmtId="0" fontId="12" fillId="0" borderId="8" xfId="1" applyFont="1" applyBorder="1" applyAlignment="1" applyProtection="1">
      <alignment horizontal="center" vertical="center"/>
      <protection locked="0"/>
    </xf>
    <xf numFmtId="0" fontId="12" fillId="2" borderId="39" xfId="1" applyFont="1" applyFill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>
      <alignment horizontal="center" vertical="center" wrapText="1"/>
    </xf>
    <xf numFmtId="0" fontId="12" fillId="2" borderId="39" xfId="1" applyFont="1" applyFill="1" applyBorder="1" applyAlignment="1" applyProtection="1">
      <alignment horizontal="center" vertical="center"/>
      <protection locked="0"/>
    </xf>
    <xf numFmtId="2" fontId="21" fillId="5" borderId="39" xfId="1" applyNumberFormat="1" applyFont="1" applyFill="1" applyBorder="1" applyAlignment="1" applyProtection="1">
      <alignment horizontal="center" vertical="center"/>
      <protection locked="0"/>
    </xf>
    <xf numFmtId="2" fontId="12" fillId="0" borderId="39" xfId="1" applyNumberFormat="1" applyFont="1" applyBorder="1" applyAlignment="1" applyProtection="1">
      <alignment horizontal="center" vertical="center"/>
      <protection locked="0"/>
    </xf>
    <xf numFmtId="0" fontId="12" fillId="2" borderId="6" xfId="1" applyFont="1" applyFill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 applyProtection="1">
      <alignment horizontal="center" vertical="center"/>
      <protection locked="0"/>
    </xf>
    <xf numFmtId="0" fontId="39" fillId="2" borderId="39" xfId="1" applyFont="1" applyFill="1" applyBorder="1" applyAlignment="1" applyProtection="1">
      <alignment horizontal="center" vertical="center"/>
      <protection locked="0"/>
    </xf>
    <xf numFmtId="49" fontId="12" fillId="2" borderId="6" xfId="1" applyNumberFormat="1" applyFont="1" applyFill="1" applyBorder="1" applyAlignment="1" applyProtection="1">
      <alignment horizontal="center" vertical="center"/>
      <protection locked="0"/>
    </xf>
    <xf numFmtId="0" fontId="39" fillId="2" borderId="6" xfId="1" applyFont="1" applyFill="1" applyBorder="1" applyAlignment="1" applyProtection="1">
      <alignment horizontal="center" vertical="center"/>
      <protection locked="0"/>
    </xf>
    <xf numFmtId="0" fontId="12" fillId="0" borderId="65" xfId="1" applyFont="1" applyBorder="1" applyAlignment="1" applyProtection="1">
      <alignment horizontal="center" vertical="center"/>
      <protection locked="0"/>
    </xf>
    <xf numFmtId="0" fontId="12" fillId="2" borderId="70" xfId="1" applyFont="1" applyFill="1" applyBorder="1" applyAlignment="1" applyProtection="1">
      <alignment horizontal="center" vertical="center" wrapText="1"/>
      <protection locked="0"/>
    </xf>
    <xf numFmtId="49" fontId="12" fillId="2" borderId="70" xfId="1" applyNumberFormat="1" applyFont="1" applyFill="1" applyBorder="1" applyAlignment="1" applyProtection="1">
      <alignment horizontal="center" vertical="center"/>
      <protection locked="0"/>
    </xf>
    <xf numFmtId="0" fontId="39" fillId="2" borderId="70" xfId="1" applyFont="1" applyFill="1" applyBorder="1" applyAlignment="1" applyProtection="1">
      <alignment horizontal="center" vertical="center"/>
      <protection locked="0"/>
    </xf>
    <xf numFmtId="2" fontId="21" fillId="5" borderId="66" xfId="1" applyNumberFormat="1" applyFont="1" applyFill="1" applyBorder="1" applyAlignment="1" applyProtection="1">
      <alignment horizontal="center" vertical="center"/>
      <protection locked="0"/>
    </xf>
    <xf numFmtId="2" fontId="12" fillId="0" borderId="66" xfId="1" applyNumberFormat="1" applyFont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39" xfId="1" applyFont="1" applyFill="1" applyBorder="1" applyAlignment="1" applyProtection="1">
      <alignment horizontal="center" vertical="center" wrapText="1"/>
      <protection locked="0"/>
    </xf>
    <xf numFmtId="2" fontId="12" fillId="3" borderId="39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center" vertical="center" wrapText="1"/>
      <protection locked="0"/>
    </xf>
    <xf numFmtId="0" fontId="39" fillId="2" borderId="48" xfId="1" applyFont="1" applyFill="1" applyBorder="1" applyAlignment="1" applyProtection="1">
      <alignment horizontal="center" vertical="center"/>
      <protection locked="0"/>
    </xf>
    <xf numFmtId="2" fontId="21" fillId="5" borderId="48" xfId="1" applyNumberFormat="1" applyFont="1" applyFill="1" applyBorder="1" applyAlignment="1" applyProtection="1">
      <alignment horizontal="center" vertical="center"/>
      <protection locked="0"/>
    </xf>
    <xf numFmtId="2" fontId="12" fillId="0" borderId="48" xfId="1" applyNumberFormat="1" applyFont="1" applyBorder="1" applyAlignment="1" applyProtection="1">
      <alignment horizontal="center" vertical="center"/>
      <protection locked="0"/>
    </xf>
    <xf numFmtId="0" fontId="12" fillId="3" borderId="57" xfId="1" applyFont="1" applyFill="1" applyBorder="1" applyAlignment="1" applyProtection="1">
      <alignment horizontal="center" vertical="center"/>
      <protection locked="0"/>
    </xf>
    <xf numFmtId="0" fontId="12" fillId="3" borderId="65" xfId="1" applyFont="1" applyFill="1" applyBorder="1" applyAlignment="1" applyProtection="1">
      <alignment horizontal="center" vertical="center"/>
      <protection locked="0"/>
    </xf>
    <xf numFmtId="49" fontId="12" fillId="3" borderId="66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66" xfId="1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Alignment="1" applyProtection="1">
      <alignment wrapText="1"/>
      <protection locked="0"/>
    </xf>
    <xf numFmtId="49" fontId="16" fillId="2" borderId="0" xfId="1" applyNumberFormat="1" applyFont="1" applyFill="1" applyAlignment="1" applyProtection="1">
      <alignment horizontal="center"/>
      <protection locked="0"/>
    </xf>
    <xf numFmtId="9" fontId="20" fillId="0" borderId="0" xfId="8" applyFont="1" applyFill="1" applyBorder="1" applyAlignment="1" applyProtection="1">
      <alignment horizontal="center"/>
    </xf>
    <xf numFmtId="2" fontId="16" fillId="2" borderId="0" xfId="1" applyNumberFormat="1" applyFont="1" applyFill="1" applyAlignment="1" applyProtection="1">
      <alignment horizontal="center"/>
      <protection locked="0"/>
    </xf>
    <xf numFmtId="9" fontId="20" fillId="2" borderId="0" xfId="8" applyFont="1" applyFill="1" applyBorder="1" applyAlignment="1" applyProtection="1">
      <alignment horizontal="center"/>
    </xf>
    <xf numFmtId="166" fontId="20" fillId="2" borderId="0" xfId="1" applyNumberFormat="1" applyFont="1" applyFill="1" applyAlignment="1">
      <alignment horizontal="center"/>
    </xf>
    <xf numFmtId="49" fontId="12" fillId="2" borderId="0" xfId="1" applyNumberFormat="1" applyFont="1" applyFill="1" applyAlignment="1" applyProtection="1">
      <alignment horizontal="center"/>
      <protection locked="0"/>
    </xf>
    <xf numFmtId="0" fontId="25" fillId="2" borderId="18" xfId="1" applyFont="1" applyFill="1" applyBorder="1" applyAlignment="1" applyProtection="1">
      <alignment vertical="center" wrapText="1"/>
      <protection locked="0"/>
    </xf>
    <xf numFmtId="0" fontId="25" fillId="2" borderId="25" xfId="1" applyFont="1" applyFill="1" applyBorder="1" applyAlignment="1" applyProtection="1">
      <alignment vertical="center" wrapText="1"/>
      <protection locked="0"/>
    </xf>
    <xf numFmtId="0" fontId="25" fillId="2" borderId="29" xfId="1" applyFont="1" applyFill="1" applyBorder="1" applyAlignment="1" applyProtection="1">
      <alignment vertical="center" wrapText="1"/>
      <protection locked="0"/>
    </xf>
    <xf numFmtId="49" fontId="12" fillId="2" borderId="0" xfId="1" applyNumberFormat="1" applyFont="1" applyFill="1" applyAlignment="1" applyProtection="1">
      <alignment horizontal="left" vertical="center" wrapText="1"/>
      <protection locked="0"/>
    </xf>
    <xf numFmtId="49" fontId="8" fillId="2" borderId="35" xfId="1" applyNumberFormat="1" applyFont="1" applyFill="1" applyBorder="1" applyAlignment="1">
      <alignment horizontal="center" vertical="center" wrapText="1"/>
    </xf>
    <xf numFmtId="1" fontId="8" fillId="0" borderId="35" xfId="1" applyNumberFormat="1" applyFont="1" applyBorder="1" applyAlignment="1" applyProtection="1">
      <alignment horizontal="center" vertical="center" wrapText="1"/>
      <protection locked="0"/>
    </xf>
    <xf numFmtId="2" fontId="26" fillId="2" borderId="0" xfId="1" applyNumberFormat="1" applyFont="1" applyFill="1" applyProtection="1">
      <protection locked="0"/>
    </xf>
    <xf numFmtId="0" fontId="20" fillId="2" borderId="0" xfId="1" applyFont="1" applyFill="1" applyAlignment="1">
      <alignment horizontal="center"/>
    </xf>
    <xf numFmtId="2" fontId="28" fillId="2" borderId="0" xfId="1" applyNumberFormat="1" applyFont="1" applyFill="1" applyAlignment="1">
      <alignment horizontal="center"/>
    </xf>
    <xf numFmtId="1" fontId="16" fillId="2" borderId="0" xfId="1" applyNumberFormat="1" applyFont="1" applyFill="1" applyProtection="1">
      <protection locked="0"/>
    </xf>
    <xf numFmtId="49" fontId="12" fillId="2" borderId="0" xfId="1" applyNumberFormat="1" applyFont="1" applyFill="1" applyAlignment="1" applyProtection="1">
      <alignment horizontal="left" wrapText="1"/>
      <protection locked="0"/>
    </xf>
    <xf numFmtId="49" fontId="2" fillId="2" borderId="0" xfId="1" applyNumberFormat="1" applyFill="1" applyAlignment="1">
      <alignment horizontal="left" wrapText="1"/>
    </xf>
    <xf numFmtId="0" fontId="12" fillId="3" borderId="6" xfId="1" applyFont="1" applyFill="1" applyBorder="1" applyAlignment="1" applyProtection="1">
      <alignment horizontal="center" vertical="center"/>
      <protection locked="0"/>
    </xf>
    <xf numFmtId="0" fontId="12" fillId="3" borderId="6" xfId="1" applyFont="1" applyFill="1" applyBorder="1" applyAlignment="1" applyProtection="1">
      <alignment horizontal="left" vertical="center"/>
      <protection locked="0"/>
    </xf>
    <xf numFmtId="0" fontId="12" fillId="3" borderId="48" xfId="1" applyFont="1" applyFill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center" vertical="center"/>
      <protection locked="0"/>
    </xf>
    <xf numFmtId="0" fontId="12" fillId="3" borderId="70" xfId="1" applyFont="1" applyFill="1" applyBorder="1" applyAlignment="1" applyProtection="1">
      <alignment horizontal="center" vertical="center"/>
      <protection locked="0"/>
    </xf>
    <xf numFmtId="0" fontId="12" fillId="0" borderId="3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2" fontId="9" fillId="2" borderId="37" xfId="1" applyNumberFormat="1" applyFont="1" applyFill="1" applyBorder="1" applyAlignment="1" applyProtection="1">
      <alignment vertical="center"/>
      <protection locked="0"/>
    </xf>
    <xf numFmtId="2" fontId="9" fillId="2" borderId="38" xfId="1" applyNumberFormat="1" applyFont="1" applyFill="1" applyBorder="1" applyAlignment="1" applyProtection="1">
      <alignment vertical="center"/>
      <protection locked="0"/>
    </xf>
    <xf numFmtId="1" fontId="9" fillId="2" borderId="38" xfId="1" applyNumberFormat="1" applyFont="1" applyFill="1" applyBorder="1" applyAlignment="1" applyProtection="1">
      <alignment vertical="center"/>
      <protection locked="0"/>
    </xf>
    <xf numFmtId="0" fontId="12" fillId="0" borderId="39" xfId="1" applyFont="1" applyBorder="1" applyAlignment="1" applyProtection="1">
      <alignment horizontal="left" vertical="center" wrapText="1"/>
      <protection locked="0"/>
    </xf>
    <xf numFmtId="49" fontId="12" fillId="2" borderId="6" xfId="1" applyNumberFormat="1" applyFont="1" applyFill="1" applyBorder="1" applyAlignment="1" applyProtection="1">
      <alignment horizontal="center" vertical="center" wrapText="1"/>
      <protection locked="0"/>
    </xf>
    <xf numFmtId="2" fontId="12" fillId="5" borderId="36" xfId="1" applyNumberFormat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 applyProtection="1">
      <alignment horizontal="left" vertical="center" wrapText="1"/>
      <protection locked="0"/>
    </xf>
    <xf numFmtId="2" fontId="12" fillId="5" borderId="6" xfId="1" applyNumberFormat="1" applyFont="1" applyFill="1" applyBorder="1" applyAlignment="1" applyProtection="1">
      <alignment horizontal="center" vertical="center"/>
      <protection locked="0"/>
    </xf>
    <xf numFmtId="2" fontId="12" fillId="3" borderId="6" xfId="1" applyNumberFormat="1" applyFont="1" applyFill="1" applyBorder="1" applyAlignment="1" applyProtection="1">
      <alignment horizontal="center" vertical="center"/>
      <protection locked="0"/>
    </xf>
    <xf numFmtId="0" fontId="12" fillId="3" borderId="66" xfId="1" applyFont="1" applyFill="1" applyBorder="1" applyAlignment="1" applyProtection="1">
      <alignment horizontal="left" vertical="center" wrapText="1"/>
      <protection locked="0"/>
    </xf>
    <xf numFmtId="2" fontId="12" fillId="5" borderId="66" xfId="1" applyNumberFormat="1" applyFont="1" applyFill="1" applyBorder="1" applyAlignment="1" applyProtection="1">
      <alignment horizontal="center" vertical="center"/>
      <protection locked="0"/>
    </xf>
    <xf numFmtId="2" fontId="12" fillId="3" borderId="66" xfId="1" applyNumberFormat="1" applyFont="1" applyFill="1" applyBorder="1" applyAlignment="1" applyProtection="1">
      <alignment horizontal="center" vertical="center"/>
      <protection locked="0"/>
    </xf>
    <xf numFmtId="0" fontId="12" fillId="3" borderId="6" xfId="1" applyFont="1" applyFill="1" applyBorder="1" applyAlignment="1" applyProtection="1">
      <alignment horizontal="left" vertical="center" wrapText="1"/>
      <protection locked="0"/>
    </xf>
    <xf numFmtId="49" fontId="12" fillId="3" borderId="39" xfId="1" applyNumberFormat="1" applyFont="1" applyFill="1" applyBorder="1" applyAlignment="1">
      <alignment horizontal="center" vertical="center" wrapText="1"/>
    </xf>
    <xf numFmtId="0" fontId="12" fillId="3" borderId="36" xfId="1" applyFont="1" applyFill="1" applyBorder="1" applyAlignment="1" applyProtection="1">
      <alignment horizontal="center" vertical="center"/>
      <protection locked="0"/>
    </xf>
    <xf numFmtId="2" fontId="21" fillId="5" borderId="6" xfId="1" applyNumberFormat="1" applyFont="1" applyFill="1" applyBorder="1" applyAlignment="1" applyProtection="1">
      <alignment horizontal="center" vertical="center"/>
      <protection locked="0"/>
    </xf>
    <xf numFmtId="2" fontId="21" fillId="5" borderId="41" xfId="1" applyNumberFormat="1" applyFont="1" applyFill="1" applyBorder="1" applyAlignment="1" applyProtection="1">
      <alignment horizontal="center" vertical="center"/>
      <protection locked="0"/>
    </xf>
    <xf numFmtId="0" fontId="39" fillId="2" borderId="6" xfId="1" applyFont="1" applyFill="1" applyBorder="1" applyAlignment="1" applyProtection="1">
      <alignment horizontal="left" vertical="center"/>
      <protection locked="0"/>
    </xf>
    <xf numFmtId="1" fontId="12" fillId="0" borderId="36" xfId="1" applyNumberFormat="1" applyFont="1" applyBorder="1" applyAlignment="1" applyProtection="1">
      <alignment horizontal="center" vertical="center"/>
      <protection locked="0"/>
    </xf>
    <xf numFmtId="0" fontId="12" fillId="0" borderId="36" xfId="1" applyFont="1" applyBorder="1" applyAlignment="1" applyProtection="1">
      <alignment horizontal="center" vertical="center"/>
      <protection locked="0"/>
    </xf>
    <xf numFmtId="0" fontId="21" fillId="5" borderId="36" xfId="1" applyFont="1" applyFill="1" applyBorder="1" applyAlignment="1" applyProtection="1">
      <alignment horizontal="center" vertical="center"/>
      <protection locked="0"/>
    </xf>
    <xf numFmtId="0" fontId="12" fillId="6" borderId="39" xfId="1" applyFont="1" applyFill="1" applyBorder="1" applyAlignment="1">
      <alignment horizontal="left" vertical="center" wrapText="1"/>
    </xf>
    <xf numFmtId="1" fontId="12" fillId="6" borderId="39" xfId="1" applyNumberFormat="1" applyFont="1" applyFill="1" applyBorder="1" applyAlignment="1">
      <alignment horizontal="center" wrapText="1"/>
    </xf>
    <xf numFmtId="2" fontId="12" fillId="0" borderId="6" xfId="1" applyNumberFormat="1" applyFont="1" applyBorder="1" applyAlignment="1" applyProtection="1">
      <alignment horizontal="center" vertical="center"/>
      <protection locked="0"/>
    </xf>
    <xf numFmtId="2" fontId="12" fillId="0" borderId="6" xfId="1" applyNumberFormat="1" applyFont="1" applyBorder="1" applyAlignment="1" applyProtection="1">
      <alignment horizontal="center" vertical="center" wrapText="1"/>
      <protection locked="0"/>
    </xf>
    <xf numFmtId="2" fontId="12" fillId="3" borderId="53" xfId="1" applyNumberFormat="1" applyFont="1" applyFill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left" vertical="center"/>
      <protection locked="0"/>
    </xf>
    <xf numFmtId="49" fontId="12" fillId="2" borderId="6" xfId="1" applyNumberFormat="1" applyFont="1" applyFill="1" applyBorder="1" applyAlignment="1" applyProtection="1">
      <alignment vertical="center" wrapText="1"/>
      <protection locked="0"/>
    </xf>
    <xf numFmtId="0" fontId="12" fillId="2" borderId="6" xfId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 applyProtection="1">
      <alignment horizontal="left" vertical="center"/>
      <protection locked="0"/>
    </xf>
    <xf numFmtId="49" fontId="12" fillId="3" borderId="39" xfId="1" applyNumberFormat="1" applyFont="1" applyFill="1" applyBorder="1" applyAlignment="1" applyProtection="1">
      <alignment vertical="center"/>
      <protection locked="0"/>
    </xf>
    <xf numFmtId="0" fontId="12" fillId="3" borderId="66" xfId="1" applyFont="1" applyFill="1" applyBorder="1" applyAlignment="1" applyProtection="1">
      <alignment horizontal="left" vertical="center"/>
      <protection locked="0"/>
    </xf>
    <xf numFmtId="49" fontId="12" fillId="3" borderId="69" xfId="1" applyNumberFormat="1" applyFont="1" applyFill="1" applyBorder="1" applyAlignment="1" applyProtection="1">
      <alignment vertical="center"/>
      <protection locked="0"/>
    </xf>
    <xf numFmtId="0" fontId="12" fillId="3" borderId="69" xfId="1" applyFont="1" applyFill="1" applyBorder="1" applyAlignment="1" applyProtection="1">
      <alignment horizontal="center" vertical="center"/>
      <protection locked="0"/>
    </xf>
    <xf numFmtId="2" fontId="12" fillId="3" borderId="69" xfId="1" applyNumberFormat="1" applyFont="1" applyFill="1" applyBorder="1" applyAlignment="1" applyProtection="1">
      <alignment horizontal="center" vertical="center"/>
      <protection locked="0"/>
    </xf>
    <xf numFmtId="0" fontId="12" fillId="3" borderId="52" xfId="1" applyFont="1" applyFill="1" applyBorder="1" applyAlignment="1">
      <alignment horizontal="center" vertical="center"/>
    </xf>
    <xf numFmtId="49" fontId="12" fillId="3" borderId="6" xfId="1" applyNumberFormat="1" applyFont="1" applyFill="1" applyBorder="1" applyAlignment="1" applyProtection="1">
      <alignment vertical="center" wrapText="1"/>
      <protection locked="0"/>
    </xf>
    <xf numFmtId="0" fontId="12" fillId="0" borderId="4" xfId="1" applyFont="1" applyBorder="1" applyAlignment="1" applyProtection="1">
      <alignment horizontal="center" vertical="center"/>
      <protection locked="0"/>
    </xf>
    <xf numFmtId="0" fontId="12" fillId="2" borderId="36" xfId="1" applyFont="1" applyFill="1" applyBorder="1" applyAlignment="1" applyProtection="1">
      <alignment horizontal="left" vertical="center" wrapText="1"/>
      <protection locked="0"/>
    </xf>
    <xf numFmtId="0" fontId="12" fillId="2" borderId="36" xfId="1" applyFont="1" applyFill="1" applyBorder="1" applyAlignment="1" applyProtection="1">
      <alignment horizontal="center" vertical="center"/>
      <protection locked="0"/>
    </xf>
    <xf numFmtId="0" fontId="12" fillId="0" borderId="50" xfId="1" applyFont="1" applyBorder="1" applyAlignment="1">
      <alignment horizontal="center" vertical="center"/>
    </xf>
    <xf numFmtId="0" fontId="12" fillId="0" borderId="36" xfId="1" applyFont="1" applyBorder="1" applyAlignment="1" applyProtection="1">
      <alignment vertical="center"/>
      <protection locked="0"/>
    </xf>
    <xf numFmtId="2" fontId="12" fillId="0" borderId="36" xfId="1" applyNumberFormat="1" applyFont="1" applyBorder="1" applyAlignment="1" applyProtection="1">
      <alignment horizontal="center" vertical="center"/>
      <protection locked="0"/>
    </xf>
    <xf numFmtId="0" fontId="12" fillId="3" borderId="8" xfId="1" applyFont="1" applyFill="1" applyBorder="1" applyAlignment="1">
      <alignment horizontal="center" vertical="center"/>
    </xf>
    <xf numFmtId="165" fontId="12" fillId="6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6" borderId="36" xfId="1" applyFont="1" applyFill="1" applyBorder="1" applyAlignment="1" applyProtection="1">
      <alignment horizontal="center" vertical="center" wrapText="1"/>
      <protection locked="0"/>
    </xf>
    <xf numFmtId="0" fontId="27" fillId="6" borderId="6" xfId="1" applyFont="1" applyFill="1" applyBorder="1" applyAlignment="1">
      <alignment horizontal="center" vertical="center" wrapText="1"/>
    </xf>
    <xf numFmtId="0" fontId="43" fillId="0" borderId="0" xfId="0" applyFont="1"/>
    <xf numFmtId="165" fontId="12" fillId="0" borderId="8" xfId="1" applyNumberFormat="1" applyFont="1" applyBorder="1" applyAlignment="1" applyProtection="1">
      <alignment horizontal="center" vertical="center" wrapText="1"/>
      <protection locked="0"/>
    </xf>
    <xf numFmtId="0" fontId="12" fillId="0" borderId="36" xfId="4" applyBorder="1" applyAlignment="1" applyProtection="1">
      <alignment horizontal="center"/>
      <protection locked="0"/>
    </xf>
    <xf numFmtId="0" fontId="12" fillId="0" borderId="29" xfId="4" applyBorder="1" applyAlignment="1">
      <alignment wrapText="1"/>
    </xf>
    <xf numFmtId="0" fontId="12" fillId="0" borderId="36" xfId="5" applyBorder="1" applyAlignment="1" applyProtection="1">
      <alignment horizontal="center"/>
      <protection locked="0"/>
    </xf>
    <xf numFmtId="2" fontId="12" fillId="0" borderId="36" xfId="6" applyNumberFormat="1" applyBorder="1" applyAlignment="1">
      <alignment horizontal="center"/>
    </xf>
    <xf numFmtId="2" fontId="12" fillId="0" borderId="36" xfId="7" applyNumberFormat="1" applyBorder="1" applyAlignment="1" applyProtection="1">
      <alignment horizontal="center"/>
      <protection locked="0"/>
    </xf>
    <xf numFmtId="2" fontId="12" fillId="0" borderId="36" xfId="1" applyNumberFormat="1" applyFont="1" applyBorder="1" applyAlignment="1" applyProtection="1">
      <alignment horizontal="center" vertical="center" wrapText="1"/>
      <protection locked="0"/>
    </xf>
    <xf numFmtId="0" fontId="12" fillId="0" borderId="6" xfId="4" applyBorder="1" applyProtection="1">
      <protection locked="0"/>
    </xf>
    <xf numFmtId="0" fontId="12" fillId="0" borderId="6" xfId="5" applyBorder="1" applyAlignment="1" applyProtection="1">
      <alignment horizontal="center"/>
      <protection locked="0"/>
    </xf>
    <xf numFmtId="2" fontId="12" fillId="0" borderId="6" xfId="6" applyNumberFormat="1" applyBorder="1" applyAlignment="1">
      <alignment horizontal="center"/>
    </xf>
    <xf numFmtId="2" fontId="12" fillId="0" borderId="6" xfId="7" applyNumberFormat="1" applyBorder="1" applyAlignment="1" applyProtection="1">
      <alignment horizontal="center"/>
      <protection locked="0"/>
    </xf>
    <xf numFmtId="2" fontId="12" fillId="3" borderId="67" xfId="1" applyNumberFormat="1" applyFont="1" applyFill="1" applyBorder="1" applyAlignment="1" applyProtection="1">
      <alignment horizontal="center" vertical="center"/>
      <protection locked="0"/>
    </xf>
    <xf numFmtId="0" fontId="12" fillId="3" borderId="64" xfId="1" applyFont="1" applyFill="1" applyBorder="1" applyAlignment="1" applyProtection="1">
      <alignment horizontal="left" vertical="center" wrapText="1"/>
      <protection locked="0"/>
    </xf>
    <xf numFmtId="0" fontId="12" fillId="3" borderId="58" xfId="1" applyFont="1" applyFill="1" applyBorder="1" applyAlignment="1" applyProtection="1">
      <alignment horizontal="center" vertical="center"/>
      <protection locked="0"/>
    </xf>
    <xf numFmtId="0" fontId="12" fillId="3" borderId="45" xfId="1" applyFont="1" applyFill="1" applyBorder="1" applyAlignment="1">
      <alignment horizontal="left" vertical="center" wrapText="1"/>
    </xf>
    <xf numFmtId="0" fontId="27" fillId="6" borderId="39" xfId="1" applyFont="1" applyFill="1" applyBorder="1" applyAlignment="1">
      <alignment vertical="center" wrapText="1"/>
    </xf>
    <xf numFmtId="0" fontId="12" fillId="6" borderId="39" xfId="1" applyFont="1" applyFill="1" applyBorder="1" applyAlignment="1">
      <alignment vertical="center" wrapText="1"/>
    </xf>
    <xf numFmtId="2" fontId="12" fillId="0" borderId="53" xfId="1" applyNumberFormat="1" applyFont="1" applyBorder="1" applyAlignment="1" applyProtection="1">
      <alignment horizontal="center" vertical="center"/>
      <protection locked="0"/>
    </xf>
    <xf numFmtId="0" fontId="12" fillId="0" borderId="51" xfId="1" applyFont="1" applyBorder="1" applyAlignment="1" applyProtection="1">
      <alignment horizontal="center" vertical="center"/>
      <protection locked="0"/>
    </xf>
    <xf numFmtId="165" fontId="12" fillId="0" borderId="6" xfId="1" applyNumberFormat="1" applyFont="1" applyBorder="1" applyAlignment="1" applyProtection="1">
      <alignment horizontal="center" vertical="center"/>
      <protection locked="0"/>
    </xf>
    <xf numFmtId="0" fontId="12" fillId="3" borderId="57" xfId="1" applyFont="1" applyFill="1" applyBorder="1" applyAlignment="1" applyProtection="1">
      <alignment horizontal="left" vertical="center"/>
      <protection locked="0"/>
    </xf>
    <xf numFmtId="2" fontId="12" fillId="3" borderId="57" xfId="1" applyNumberFormat="1" applyFont="1" applyFill="1" applyBorder="1" applyAlignment="1" applyProtection="1">
      <alignment horizontal="center" vertical="center"/>
      <protection locked="0"/>
    </xf>
    <xf numFmtId="49" fontId="12" fillId="3" borderId="6" xfId="1" applyNumberFormat="1" applyFont="1" applyFill="1" applyBorder="1" applyAlignment="1" applyProtection="1">
      <alignment vertical="center"/>
      <protection locked="0"/>
    </xf>
    <xf numFmtId="2" fontId="12" fillId="3" borderId="73" xfId="1" applyNumberFormat="1" applyFont="1" applyFill="1" applyBorder="1" applyAlignment="1" applyProtection="1">
      <alignment horizontal="center" vertical="center"/>
      <protection locked="0"/>
    </xf>
    <xf numFmtId="0" fontId="12" fillId="0" borderId="44" xfId="1" applyFont="1" applyBorder="1" applyAlignment="1" applyProtection="1">
      <alignment horizontal="center" vertical="center"/>
      <protection locked="0"/>
    </xf>
    <xf numFmtId="0" fontId="12" fillId="2" borderId="64" xfId="1" applyFont="1" applyFill="1" applyBorder="1" applyAlignment="1" applyProtection="1">
      <alignment horizontal="left" vertical="center" wrapText="1"/>
      <protection locked="0"/>
    </xf>
    <xf numFmtId="49" fontId="12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1" xfId="1" applyFont="1" applyFill="1" applyBorder="1" applyAlignment="1" applyProtection="1">
      <alignment horizontal="center" vertical="center"/>
      <protection locked="0"/>
    </xf>
    <xf numFmtId="0" fontId="12" fillId="2" borderId="64" xfId="1" applyFont="1" applyFill="1" applyBorder="1" applyAlignment="1" applyProtection="1">
      <alignment horizontal="center" vertical="center"/>
      <protection locked="0"/>
    </xf>
    <xf numFmtId="2" fontId="12" fillId="2" borderId="64" xfId="1" applyNumberFormat="1" applyFont="1" applyFill="1" applyBorder="1" applyAlignment="1" applyProtection="1">
      <alignment horizontal="center" vertical="center"/>
      <protection locked="0"/>
    </xf>
    <xf numFmtId="2" fontId="12" fillId="2" borderId="63" xfId="1" applyNumberFormat="1" applyFont="1" applyFill="1" applyBorder="1" applyAlignment="1" applyProtection="1">
      <alignment horizontal="center" vertical="center"/>
      <protection locked="0"/>
    </xf>
    <xf numFmtId="0" fontId="12" fillId="2" borderId="6" xfId="1" applyFont="1" applyFill="1" applyBorder="1" applyAlignment="1" applyProtection="1">
      <alignment horizontal="left" vertical="center" wrapText="1"/>
      <protection locked="0"/>
    </xf>
    <xf numFmtId="0" fontId="12" fillId="0" borderId="58" xfId="1" applyFont="1" applyBorder="1" applyAlignment="1" applyProtection="1">
      <alignment horizontal="center" vertical="center"/>
      <protection locked="0"/>
    </xf>
    <xf numFmtId="0" fontId="12" fillId="2" borderId="54" xfId="1" applyFont="1" applyFill="1" applyBorder="1" applyAlignment="1" applyProtection="1">
      <alignment horizontal="center" vertical="center"/>
      <protection locked="0"/>
    </xf>
    <xf numFmtId="2" fontId="12" fillId="0" borderId="54" xfId="1" applyNumberFormat="1" applyFont="1" applyBorder="1" applyAlignment="1" applyProtection="1">
      <alignment horizontal="center" vertical="center"/>
      <protection locked="0"/>
    </xf>
    <xf numFmtId="2" fontId="12" fillId="0" borderId="59" xfId="1" applyNumberFormat="1" applyFont="1" applyBorder="1" applyAlignment="1" applyProtection="1">
      <alignment horizontal="center" vertical="center"/>
      <protection locked="0"/>
    </xf>
    <xf numFmtId="0" fontId="12" fillId="0" borderId="44" xfId="1" applyFont="1" applyBorder="1" applyAlignment="1">
      <alignment horizontal="center" vertical="center"/>
    </xf>
    <xf numFmtId="0" fontId="12" fillId="2" borderId="45" xfId="1" applyFont="1" applyFill="1" applyBorder="1" applyAlignment="1" applyProtection="1">
      <alignment horizontal="left" vertical="center"/>
      <protection locked="0"/>
    </xf>
    <xf numFmtId="49" fontId="12" fillId="2" borderId="45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45" xfId="1" applyFont="1" applyFill="1" applyBorder="1" applyAlignment="1" applyProtection="1">
      <alignment horizontal="center" vertical="center"/>
      <protection locked="0"/>
    </xf>
    <xf numFmtId="2" fontId="21" fillId="5" borderId="45" xfId="1" applyNumberFormat="1" applyFont="1" applyFill="1" applyBorder="1" applyAlignment="1" applyProtection="1">
      <alignment horizontal="center" vertical="center"/>
      <protection locked="0"/>
    </xf>
    <xf numFmtId="2" fontId="12" fillId="0" borderId="45" xfId="1" applyNumberFormat="1" applyFont="1" applyBorder="1" applyAlignment="1" applyProtection="1">
      <alignment horizontal="center" vertical="center"/>
      <protection locked="0"/>
    </xf>
    <xf numFmtId="2" fontId="12" fillId="0" borderId="46" xfId="1" applyNumberFormat="1" applyFont="1" applyBorder="1" applyAlignment="1" applyProtection="1">
      <alignment horizontal="center" vertical="center"/>
      <protection locked="0"/>
    </xf>
    <xf numFmtId="0" fontId="12" fillId="3" borderId="48" xfId="1" applyFont="1" applyFill="1" applyBorder="1" applyAlignment="1" applyProtection="1">
      <alignment horizontal="left" vertical="center"/>
      <protection locked="0"/>
    </xf>
    <xf numFmtId="49" fontId="12" fillId="3" borderId="48" xfId="1" applyNumberFormat="1" applyFont="1" applyFill="1" applyBorder="1" applyAlignment="1" applyProtection="1">
      <alignment vertical="center" wrapText="1"/>
      <protection locked="0"/>
    </xf>
    <xf numFmtId="2" fontId="12" fillId="0" borderId="49" xfId="1" applyNumberFormat="1" applyFont="1" applyBorder="1" applyAlignment="1" applyProtection="1">
      <alignment horizontal="center" vertical="center"/>
      <protection locked="0"/>
    </xf>
    <xf numFmtId="0" fontId="12" fillId="0" borderId="50" xfId="1" applyFont="1" applyBorder="1" applyAlignment="1" applyProtection="1">
      <alignment horizontal="center" vertical="center"/>
      <protection locked="0"/>
    </xf>
    <xf numFmtId="2" fontId="12" fillId="0" borderId="51" xfId="1" applyNumberFormat="1" applyFont="1" applyBorder="1" applyAlignment="1" applyProtection="1">
      <alignment horizontal="center" vertical="center"/>
      <protection locked="0"/>
    </xf>
    <xf numFmtId="0" fontId="27" fillId="2" borderId="8" xfId="1" applyFont="1" applyFill="1" applyBorder="1" applyAlignment="1" applyProtection="1">
      <alignment horizontal="left" vertical="center" wrapText="1"/>
      <protection locked="0"/>
    </xf>
    <xf numFmtId="165" fontId="12" fillId="6" borderId="8" xfId="1" applyNumberFormat="1" applyFont="1" applyFill="1" applyBorder="1" applyAlignment="1">
      <alignment horizontal="center" vertical="center" wrapText="1"/>
    </xf>
    <xf numFmtId="2" fontId="12" fillId="3" borderId="6" xfId="1" applyNumberFormat="1" applyFont="1" applyFill="1" applyBorder="1" applyAlignment="1">
      <alignment horizontal="center" vertical="center"/>
    </xf>
    <xf numFmtId="49" fontId="12" fillId="0" borderId="6" xfId="1" applyNumberFormat="1" applyFont="1" applyBorder="1" applyAlignment="1" applyProtection="1">
      <alignment horizontal="center" vertical="center" wrapText="1"/>
      <protection locked="0"/>
    </xf>
    <xf numFmtId="0" fontId="27" fillId="2" borderId="8" xfId="1" applyFont="1" applyFill="1" applyBorder="1" applyAlignment="1" applyProtection="1">
      <alignment horizontal="center" vertical="center" wrapText="1"/>
      <protection locked="0"/>
    </xf>
    <xf numFmtId="0" fontId="27" fillId="0" borderId="6" xfId="1" applyFont="1" applyBorder="1" applyAlignment="1" applyProtection="1">
      <alignment horizontal="center" vertical="center" wrapText="1"/>
      <protection locked="0"/>
    </xf>
    <xf numFmtId="0" fontId="27" fillId="2" borderId="6" xfId="1" applyFont="1" applyFill="1" applyBorder="1" applyAlignment="1" applyProtection="1">
      <alignment horizontal="center" vertical="center" wrapText="1"/>
      <protection locked="0"/>
    </xf>
    <xf numFmtId="49" fontId="12" fillId="0" borderId="36" xfId="1" applyNumberFormat="1" applyFont="1" applyBorder="1" applyAlignment="1" applyProtection="1">
      <alignment horizontal="center" vertical="center" wrapText="1"/>
      <protection locked="0"/>
    </xf>
    <xf numFmtId="0" fontId="27" fillId="2" borderId="8" xfId="1" applyFont="1" applyFill="1" applyBorder="1" applyAlignment="1" applyProtection="1">
      <alignment horizontal="left" wrapText="1"/>
      <protection locked="0"/>
    </xf>
    <xf numFmtId="0" fontId="12" fillId="0" borderId="8" xfId="1" applyFont="1" applyBorder="1" applyAlignment="1">
      <alignment horizontal="center" vertical="center"/>
    </xf>
    <xf numFmtId="49" fontId="12" fillId="0" borderId="6" xfId="1" applyNumberFormat="1" applyFont="1" applyBorder="1" applyAlignment="1" applyProtection="1">
      <alignment horizontal="left" vertical="center" wrapText="1"/>
      <protection locked="0"/>
    </xf>
    <xf numFmtId="0" fontId="39" fillId="2" borderId="54" xfId="1" applyFont="1" applyFill="1" applyBorder="1" applyAlignment="1" applyProtection="1">
      <alignment horizontal="left" vertical="center"/>
      <protection locked="0"/>
    </xf>
    <xf numFmtId="49" fontId="12" fillId="2" borderId="54" xfId="1" applyNumberFormat="1" applyFont="1" applyFill="1" applyBorder="1" applyAlignment="1" applyProtection="1">
      <alignment vertical="center" wrapText="1"/>
      <protection locked="0"/>
    </xf>
    <xf numFmtId="0" fontId="12" fillId="3" borderId="38" xfId="1" applyFont="1" applyFill="1" applyBorder="1" applyAlignment="1" applyProtection="1">
      <alignment horizontal="left" vertical="center"/>
      <protection locked="0"/>
    </xf>
    <xf numFmtId="0" fontId="12" fillId="3" borderId="56" xfId="1" applyFont="1" applyFill="1" applyBorder="1" applyAlignment="1" applyProtection="1">
      <alignment horizontal="center" vertical="center"/>
      <protection locked="0"/>
    </xf>
    <xf numFmtId="49" fontId="12" fillId="2" borderId="36" xfId="1" applyNumberFormat="1" applyFont="1" applyFill="1" applyBorder="1" applyAlignment="1" applyProtection="1">
      <alignment vertical="center" wrapText="1"/>
      <protection locked="0"/>
    </xf>
    <xf numFmtId="0" fontId="12" fillId="2" borderId="38" xfId="1" applyFont="1" applyFill="1" applyBorder="1" applyAlignment="1" applyProtection="1">
      <alignment horizontal="center" vertical="center"/>
      <protection locked="0"/>
    </xf>
    <xf numFmtId="2" fontId="12" fillId="0" borderId="38" xfId="1" applyNumberFormat="1" applyFont="1" applyBorder="1" applyAlignment="1" applyProtection="1">
      <alignment horizontal="center" vertical="center"/>
      <protection locked="0"/>
    </xf>
    <xf numFmtId="2" fontId="21" fillId="5" borderId="36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/>
      <protection locked="0"/>
    </xf>
    <xf numFmtId="0" fontId="12" fillId="0" borderId="60" xfId="1" applyFont="1" applyBorder="1" applyAlignment="1" applyProtection="1">
      <alignment horizontal="center" vertical="center"/>
      <protection locked="0"/>
    </xf>
    <xf numFmtId="0" fontId="12" fillId="0" borderId="61" xfId="1" applyFont="1" applyBorder="1" applyAlignment="1" applyProtection="1">
      <alignment horizontal="left" vertical="center"/>
      <protection locked="0"/>
    </xf>
    <xf numFmtId="49" fontId="12" fillId="2" borderId="61" xfId="1" applyNumberFormat="1" applyFont="1" applyFill="1" applyBorder="1" applyAlignment="1" applyProtection="1">
      <alignment vertical="center" wrapText="1"/>
      <protection locked="0"/>
    </xf>
    <xf numFmtId="0" fontId="12" fillId="2" borderId="61" xfId="1" applyFont="1" applyFill="1" applyBorder="1" applyAlignment="1" applyProtection="1">
      <alignment horizontal="center" vertical="center"/>
      <protection locked="0"/>
    </xf>
    <xf numFmtId="2" fontId="12" fillId="5" borderId="61" xfId="1" applyNumberFormat="1" applyFont="1" applyFill="1" applyBorder="1" applyAlignment="1" applyProtection="1">
      <alignment horizontal="center" vertical="center"/>
      <protection locked="0"/>
    </xf>
    <xf numFmtId="2" fontId="12" fillId="0" borderId="61" xfId="1" applyNumberFormat="1" applyFont="1" applyBorder="1" applyAlignment="1" applyProtection="1">
      <alignment horizontal="center" vertical="center"/>
      <protection locked="0"/>
    </xf>
    <xf numFmtId="2" fontId="12" fillId="0" borderId="62" xfId="1" applyNumberFormat="1" applyFont="1" applyBorder="1" applyAlignment="1" applyProtection="1">
      <alignment horizontal="center" vertical="center"/>
      <protection locked="0"/>
    </xf>
    <xf numFmtId="0" fontId="12" fillId="0" borderId="39" xfId="1" applyFont="1" applyBorder="1" applyAlignment="1">
      <alignment horizontal="center" vertical="center"/>
    </xf>
    <xf numFmtId="165" fontId="12" fillId="0" borderId="39" xfId="1" applyNumberFormat="1" applyFont="1" applyBorder="1" applyAlignment="1" applyProtection="1">
      <alignment horizontal="center" vertical="center"/>
      <protection locked="0"/>
    </xf>
    <xf numFmtId="165" fontId="12" fillId="0" borderId="49" xfId="1" applyNumberFormat="1" applyFont="1" applyBorder="1" applyAlignment="1" applyProtection="1">
      <alignment horizontal="center" vertical="center"/>
      <protection locked="0"/>
    </xf>
    <xf numFmtId="0" fontId="12" fillId="6" borderId="8" xfId="1" applyFont="1" applyFill="1" applyBorder="1" applyAlignment="1" applyProtection="1">
      <alignment horizontal="center" vertical="center"/>
      <protection locked="0"/>
    </xf>
    <xf numFmtId="0" fontId="12" fillId="6" borderId="6" xfId="1" applyFont="1" applyFill="1" applyBorder="1" applyAlignment="1" applyProtection="1">
      <alignment horizontal="left" vertical="center" wrapText="1"/>
      <protection locked="0"/>
    </xf>
    <xf numFmtId="49" fontId="12" fillId="6" borderId="39" xfId="1" quotePrefix="1" applyNumberFormat="1" applyFont="1" applyFill="1" applyBorder="1" applyAlignment="1">
      <alignment horizontal="center" vertical="center" wrapText="1"/>
    </xf>
    <xf numFmtId="0" fontId="12" fillId="6" borderId="6" xfId="1" applyFont="1" applyFill="1" applyBorder="1" applyAlignment="1" applyProtection="1">
      <alignment horizontal="center" vertical="center"/>
      <protection locked="0"/>
    </xf>
    <xf numFmtId="165" fontId="12" fillId="6" borderId="6" xfId="1" applyNumberFormat="1" applyFont="1" applyFill="1" applyBorder="1" applyAlignment="1" applyProtection="1">
      <alignment horizontal="center" vertical="center"/>
      <protection locked="0"/>
    </xf>
    <xf numFmtId="165" fontId="12" fillId="6" borderId="53" xfId="1" applyNumberFormat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>
      <alignment horizontal="center" vertical="center"/>
    </xf>
    <xf numFmtId="165" fontId="12" fillId="3" borderId="6" xfId="1" applyNumberFormat="1" applyFont="1" applyFill="1" applyBorder="1" applyAlignment="1" applyProtection="1">
      <alignment horizontal="center" vertical="center"/>
      <protection locked="0"/>
    </xf>
    <xf numFmtId="165" fontId="12" fillId="2" borderId="6" xfId="1" applyNumberFormat="1" applyFont="1" applyFill="1" applyBorder="1" applyAlignment="1" applyProtection="1">
      <alignment horizontal="center" vertical="center"/>
      <protection locked="0"/>
    </xf>
    <xf numFmtId="165" fontId="12" fillId="2" borderId="53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 wrapText="1"/>
      <protection locked="0"/>
    </xf>
    <xf numFmtId="165" fontId="12" fillId="0" borderId="53" xfId="1" applyNumberFormat="1" applyFont="1" applyBorder="1" applyAlignment="1" applyProtection="1">
      <alignment horizontal="center" vertical="center"/>
      <protection locked="0"/>
    </xf>
    <xf numFmtId="0" fontId="12" fillId="2" borderId="66" xfId="1" applyFont="1" applyFill="1" applyBorder="1" applyAlignment="1" applyProtection="1">
      <alignment horizontal="left" vertical="center" wrapText="1"/>
      <protection locked="0"/>
    </xf>
    <xf numFmtId="49" fontId="12" fillId="2" borderId="66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66" xfId="1" applyFont="1" applyFill="1" applyBorder="1" applyAlignment="1" applyProtection="1">
      <alignment horizontal="center" vertical="center"/>
      <protection locked="0"/>
    </xf>
    <xf numFmtId="2" fontId="12" fillId="0" borderId="67" xfId="1" applyNumberFormat="1" applyFont="1" applyBorder="1" applyAlignment="1" applyProtection="1">
      <alignment horizontal="center" vertical="center"/>
      <protection locked="0"/>
    </xf>
    <xf numFmtId="49" fontId="12" fillId="2" borderId="36" xfId="1" applyNumberFormat="1" applyFont="1" applyFill="1" applyBorder="1" applyAlignment="1" applyProtection="1">
      <alignment horizontal="center" vertical="center" wrapText="1"/>
      <protection locked="0"/>
    </xf>
    <xf numFmtId="2" fontId="12" fillId="0" borderId="68" xfId="1" applyNumberFormat="1" applyFont="1" applyBorder="1" applyAlignment="1" applyProtection="1">
      <alignment horizontal="center" vertical="center"/>
      <protection locked="0"/>
    </xf>
    <xf numFmtId="49" fontId="12" fillId="3" borderId="39" xfId="1" applyNumberFormat="1" applyFont="1" applyFill="1" applyBorder="1" applyAlignment="1" applyProtection="1">
      <alignment horizontal="center" vertical="center"/>
      <protection locked="0"/>
    </xf>
    <xf numFmtId="49" fontId="12" fillId="3" borderId="69" xfId="1" applyNumberFormat="1" applyFont="1" applyFill="1" applyBorder="1" applyAlignment="1" applyProtection="1">
      <alignment horizontal="center" vertical="center"/>
      <protection locked="0"/>
    </xf>
    <xf numFmtId="2" fontId="21" fillId="5" borderId="69" xfId="1" applyNumberFormat="1" applyFont="1" applyFill="1" applyBorder="1" applyAlignment="1" applyProtection="1">
      <alignment horizontal="center" vertical="center"/>
      <protection locked="0"/>
    </xf>
    <xf numFmtId="1" fontId="12" fillId="3" borderId="69" xfId="1" applyNumberFormat="1" applyFont="1" applyFill="1" applyBorder="1" applyAlignment="1" applyProtection="1">
      <alignment horizontal="center" vertical="center"/>
      <protection locked="0"/>
    </xf>
    <xf numFmtId="1" fontId="12" fillId="3" borderId="67" xfId="1" applyNumberFormat="1" applyFont="1" applyFill="1" applyBorder="1" applyAlignment="1" applyProtection="1">
      <alignment horizontal="center" vertical="center"/>
      <protection locked="0"/>
    </xf>
    <xf numFmtId="0" fontId="12" fillId="0" borderId="41" xfId="1" applyFont="1" applyBorder="1" applyAlignment="1">
      <alignment horizontal="left" vertical="center"/>
    </xf>
    <xf numFmtId="49" fontId="12" fillId="2" borderId="6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41" xfId="1" applyFont="1" applyBorder="1" applyAlignment="1">
      <alignment horizontal="center" vertical="center"/>
    </xf>
    <xf numFmtId="2" fontId="12" fillId="0" borderId="41" xfId="1" applyNumberFormat="1" applyFont="1" applyBorder="1" applyAlignment="1" applyProtection="1">
      <alignment horizontal="center" vertical="center"/>
      <protection locked="0"/>
    </xf>
    <xf numFmtId="0" fontId="12" fillId="0" borderId="6" xfId="1" applyFont="1" applyBorder="1" applyAlignment="1">
      <alignment horizontal="left" vertical="center"/>
    </xf>
    <xf numFmtId="0" fontId="12" fillId="3" borderId="57" xfId="1" applyFont="1" applyFill="1" applyBorder="1" applyAlignment="1">
      <alignment horizontal="center" vertical="center"/>
    </xf>
    <xf numFmtId="0" fontId="12" fillId="3" borderId="36" xfId="1" applyFont="1" applyFill="1" applyBorder="1" applyAlignment="1">
      <alignment horizontal="left" vertical="center"/>
    </xf>
    <xf numFmtId="49" fontId="12" fillId="3" borderId="3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29" xfId="1" applyFont="1" applyBorder="1" applyAlignment="1">
      <alignment horizontal="center" vertical="center"/>
    </xf>
    <xf numFmtId="2" fontId="12" fillId="3" borderId="36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2" fillId="3" borderId="65" xfId="1" applyFont="1" applyFill="1" applyBorder="1" applyAlignment="1">
      <alignment horizontal="center" vertical="center"/>
    </xf>
    <xf numFmtId="0" fontId="12" fillId="3" borderId="61" xfId="1" applyFont="1" applyFill="1" applyBorder="1" applyAlignment="1">
      <alignment horizontal="left" vertical="center"/>
    </xf>
    <xf numFmtId="49" fontId="12" fillId="3" borderId="66" xfId="1" applyNumberFormat="1" applyFont="1" applyFill="1" applyBorder="1" applyAlignment="1">
      <alignment horizontal="center" vertical="center" wrapText="1"/>
    </xf>
    <xf numFmtId="0" fontId="12" fillId="3" borderId="71" xfId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vertical="center"/>
    </xf>
    <xf numFmtId="0" fontId="12" fillId="2" borderId="6" xfId="1" applyFont="1" applyFill="1" applyBorder="1" applyAlignment="1">
      <alignment vertical="center"/>
    </xf>
    <xf numFmtId="0" fontId="12" fillId="3" borderId="72" xfId="1" applyFont="1" applyFill="1" applyBorder="1" applyAlignment="1">
      <alignment horizontal="center" vertical="center"/>
    </xf>
    <xf numFmtId="0" fontId="12" fillId="3" borderId="56" xfId="1" applyFont="1" applyFill="1" applyBorder="1" applyAlignment="1">
      <alignment horizontal="left" vertical="center"/>
    </xf>
    <xf numFmtId="49" fontId="12" fillId="3" borderId="54" xfId="1" applyNumberFormat="1" applyFont="1" applyFill="1" applyBorder="1" applyAlignment="1">
      <alignment horizontal="center" vertical="center" wrapText="1"/>
    </xf>
    <xf numFmtId="0" fontId="12" fillId="3" borderId="25" xfId="1" applyFont="1" applyFill="1" applyBorder="1" applyAlignment="1">
      <alignment horizontal="center" vertical="center"/>
    </xf>
    <xf numFmtId="2" fontId="12" fillId="3" borderId="54" xfId="1" applyNumberFormat="1" applyFont="1" applyFill="1" applyBorder="1" applyAlignment="1" applyProtection="1">
      <alignment horizontal="center" vertical="center"/>
      <protection locked="0"/>
    </xf>
    <xf numFmtId="2" fontId="12" fillId="3" borderId="59" xfId="1" applyNumberFormat="1" applyFont="1" applyFill="1" applyBorder="1" applyAlignment="1" applyProtection="1">
      <alignment horizontal="center" vertical="center"/>
      <protection locked="0"/>
    </xf>
    <xf numFmtId="0" fontId="12" fillId="3" borderId="64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left" vertical="center"/>
    </xf>
    <xf numFmtId="49" fontId="12" fillId="3" borderId="40" xfId="1" applyNumberFormat="1" applyFont="1" applyFill="1" applyBorder="1" applyAlignment="1">
      <alignment horizontal="center" vertical="center" wrapText="1"/>
    </xf>
    <xf numFmtId="0" fontId="12" fillId="3" borderId="41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center" vertical="center"/>
    </xf>
    <xf numFmtId="165" fontId="12" fillId="3" borderId="40" xfId="1" applyNumberFormat="1" applyFont="1" applyFill="1" applyBorder="1" applyAlignment="1" applyProtection="1">
      <alignment horizontal="center" vertical="center"/>
      <protection locked="0"/>
    </xf>
    <xf numFmtId="165" fontId="12" fillId="3" borderId="63" xfId="1" applyNumberFormat="1" applyFont="1" applyFill="1" applyBorder="1" applyAlignment="1" applyProtection="1">
      <alignment horizontal="center" vertical="center"/>
      <protection locked="0"/>
    </xf>
    <xf numFmtId="0" fontId="12" fillId="3" borderId="69" xfId="1" applyFont="1" applyFill="1" applyBorder="1" applyAlignment="1">
      <alignment horizontal="center" vertical="center"/>
    </xf>
    <xf numFmtId="0" fontId="12" fillId="3" borderId="66" xfId="1" applyFont="1" applyFill="1" applyBorder="1" applyAlignment="1">
      <alignment horizontal="left" vertical="center"/>
    </xf>
    <xf numFmtId="0" fontId="12" fillId="3" borderId="61" xfId="1" applyFont="1" applyFill="1" applyBorder="1" applyAlignment="1">
      <alignment horizontal="center" vertical="center"/>
    </xf>
    <xf numFmtId="0" fontId="12" fillId="3" borderId="66" xfId="1" applyFont="1" applyFill="1" applyBorder="1" applyAlignment="1">
      <alignment horizontal="center" vertical="center"/>
    </xf>
    <xf numFmtId="49" fontId="12" fillId="3" borderId="36" xfId="1" applyNumberFormat="1" applyFont="1" applyFill="1" applyBorder="1" applyAlignment="1">
      <alignment horizontal="center" vertical="center" wrapText="1"/>
    </xf>
    <xf numFmtId="0" fontId="12" fillId="3" borderId="36" xfId="1" applyFont="1" applyFill="1" applyBorder="1" applyAlignment="1">
      <alignment horizontal="center" vertical="center"/>
    </xf>
    <xf numFmtId="9" fontId="12" fillId="5" borderId="36" xfId="8" applyFont="1" applyFill="1" applyBorder="1" applyAlignment="1" applyProtection="1">
      <alignment horizontal="center" vertical="center"/>
      <protection locked="0"/>
    </xf>
    <xf numFmtId="9" fontId="12" fillId="3" borderId="36" xfId="8" applyFont="1" applyFill="1" applyBorder="1" applyAlignment="1" applyProtection="1">
      <alignment horizontal="center" vertical="center"/>
      <protection locked="0"/>
    </xf>
    <xf numFmtId="9" fontId="12" fillId="3" borderId="51" xfId="8" applyFont="1" applyFill="1" applyBorder="1" applyAlignment="1" applyProtection="1">
      <alignment horizontal="center" vertical="center"/>
      <protection locked="0"/>
    </xf>
    <xf numFmtId="0" fontId="12" fillId="3" borderId="66" xfId="1" applyFont="1" applyFill="1" applyBorder="1" applyAlignment="1">
      <alignment horizontal="left" vertical="center" wrapText="1"/>
    </xf>
    <xf numFmtId="9" fontId="12" fillId="3" borderId="61" xfId="8" applyFont="1" applyFill="1" applyBorder="1" applyAlignment="1" applyProtection="1">
      <alignment horizontal="center" vertical="center"/>
      <protection locked="0"/>
    </xf>
    <xf numFmtId="9" fontId="12" fillId="3" borderId="62" xfId="8" applyFont="1" applyFill="1" applyBorder="1" applyAlignment="1" applyProtection="1">
      <alignment horizontal="center" vertical="center"/>
      <protection locked="0"/>
    </xf>
    <xf numFmtId="0" fontId="21" fillId="5" borderId="6" xfId="1" applyFont="1" applyFill="1" applyBorder="1" applyAlignment="1" applyProtection="1">
      <alignment horizontal="center" vertical="center"/>
      <protection locked="0"/>
    </xf>
    <xf numFmtId="0" fontId="12" fillId="6" borderId="39" xfId="1" applyFont="1" applyFill="1" applyBorder="1" applyAlignment="1" applyProtection="1">
      <alignment vertical="center" wrapText="1"/>
      <protection locked="0"/>
    </xf>
    <xf numFmtId="1" fontId="12" fillId="6" borderId="6" xfId="1" applyNumberFormat="1" applyFont="1" applyFill="1" applyBorder="1" applyAlignment="1" applyProtection="1">
      <alignment horizontal="center" vertical="center"/>
      <protection locked="0"/>
    </xf>
    <xf numFmtId="1" fontId="12" fillId="6" borderId="39" xfId="1" applyNumberFormat="1" applyFont="1" applyFill="1" applyBorder="1" applyAlignment="1" applyProtection="1">
      <alignment horizontal="center" vertical="center"/>
      <protection locked="0"/>
    </xf>
    <xf numFmtId="0" fontId="27" fillId="6" borderId="6" xfId="1" applyFont="1" applyFill="1" applyBorder="1" applyAlignment="1">
      <alignment horizontal="left" vertical="center" wrapText="1"/>
    </xf>
    <xf numFmtId="0" fontId="12" fillId="6" borderId="6" xfId="1" applyFont="1" applyFill="1" applyBorder="1" applyAlignment="1" applyProtection="1">
      <alignment vertical="center" wrapText="1"/>
      <protection locked="0"/>
    </xf>
    <xf numFmtId="0" fontId="12" fillId="6" borderId="6" xfId="1" applyFont="1" applyFill="1" applyBorder="1" applyAlignment="1">
      <alignment horizontal="left" vertical="center" wrapText="1"/>
    </xf>
    <xf numFmtId="1" fontId="12" fillId="6" borderId="6" xfId="1" applyNumberFormat="1" applyFont="1" applyFill="1" applyBorder="1" applyAlignment="1">
      <alignment horizontal="center"/>
    </xf>
    <xf numFmtId="0" fontId="12" fillId="6" borderId="39" xfId="1" applyFont="1" applyFill="1" applyBorder="1" applyAlignment="1">
      <alignment horizontal="center" vertical="center"/>
    </xf>
    <xf numFmtId="0" fontId="12" fillId="0" borderId="65" xfId="1" applyFont="1" applyBorder="1" applyAlignment="1">
      <alignment horizontal="center" vertical="center"/>
    </xf>
    <xf numFmtId="0" fontId="12" fillId="0" borderId="61" xfId="1" applyFont="1" applyBorder="1" applyAlignment="1" applyProtection="1">
      <alignment horizontal="center" vertical="center"/>
      <protection locked="0"/>
    </xf>
    <xf numFmtId="0" fontId="21" fillId="5" borderId="61" xfId="1" applyFont="1" applyFill="1" applyBorder="1" applyAlignment="1" applyProtection="1">
      <alignment horizontal="center" vertical="center"/>
      <protection locked="0"/>
    </xf>
    <xf numFmtId="0" fontId="12" fillId="0" borderId="62" xfId="1" applyFont="1" applyBorder="1" applyAlignment="1" applyProtection="1">
      <alignment horizontal="center" vertical="center"/>
      <protection locked="0"/>
    </xf>
    <xf numFmtId="49" fontId="12" fillId="6" borderId="6" xfId="1" applyNumberFormat="1" applyFont="1" applyFill="1" applyBorder="1" applyAlignment="1">
      <alignment horizontal="center" vertical="center" wrapText="1"/>
    </xf>
    <xf numFmtId="165" fontId="21" fillId="6" borderId="39" xfId="1" applyNumberFormat="1" applyFont="1" applyFill="1" applyBorder="1" applyAlignment="1" applyProtection="1">
      <alignment horizontal="center" vertical="center"/>
      <protection locked="0"/>
    </xf>
    <xf numFmtId="165" fontId="12" fillId="6" borderId="39" xfId="1" applyNumberFormat="1" applyFont="1" applyFill="1" applyBorder="1" applyAlignment="1" applyProtection="1">
      <alignment horizontal="center" vertical="center"/>
      <protection locked="0"/>
    </xf>
    <xf numFmtId="49" fontId="12" fillId="6" borderId="39" xfId="1" applyNumberFormat="1" applyFont="1" applyFill="1" applyBorder="1" applyAlignment="1">
      <alignment horizontal="center" vertical="center" wrapText="1"/>
    </xf>
    <xf numFmtId="165" fontId="12" fillId="6" borderId="51" xfId="1" applyNumberFormat="1" applyFont="1" applyFill="1" applyBorder="1" applyAlignment="1" applyProtection="1">
      <alignment horizontal="center" vertical="center"/>
      <protection locked="0"/>
    </xf>
    <xf numFmtId="165" fontId="21" fillId="5" borderId="36" xfId="1" applyNumberFormat="1" applyFont="1" applyFill="1" applyBorder="1" applyAlignment="1" applyProtection="1">
      <alignment horizontal="center" vertical="center"/>
      <protection locked="0"/>
    </xf>
    <xf numFmtId="1" fontId="12" fillId="3" borderId="6" xfId="1" applyNumberFormat="1" applyFont="1" applyFill="1" applyBorder="1" applyAlignment="1" applyProtection="1">
      <alignment horizontal="center" vertical="center"/>
      <protection locked="0"/>
    </xf>
    <xf numFmtId="49" fontId="12" fillId="0" borderId="39" xfId="1" applyNumberFormat="1" applyFont="1" applyBorder="1" applyAlignment="1">
      <alignment horizontal="center" vertical="center" wrapText="1"/>
    </xf>
    <xf numFmtId="165" fontId="12" fillId="2" borderId="36" xfId="1" applyNumberFormat="1" applyFont="1" applyFill="1" applyBorder="1" applyAlignment="1" applyProtection="1">
      <alignment horizontal="center" vertical="center"/>
      <protection locked="0"/>
    </xf>
    <xf numFmtId="165" fontId="12" fillId="2" borderId="51" xfId="1" applyNumberFormat="1" applyFont="1" applyFill="1" applyBorder="1" applyAlignment="1" applyProtection="1">
      <alignment horizontal="center" vertical="center"/>
      <protection locked="0"/>
    </xf>
    <xf numFmtId="0" fontId="12" fillId="3" borderId="36" xfId="1" applyFont="1" applyFill="1" applyBorder="1" applyAlignment="1" applyProtection="1">
      <alignment horizontal="left" vertical="center" wrapText="1"/>
      <protection locked="0"/>
    </xf>
    <xf numFmtId="49" fontId="12" fillId="3" borderId="48" xfId="1" applyNumberFormat="1" applyFont="1" applyFill="1" applyBorder="1" applyAlignment="1" applyProtection="1">
      <alignment horizontal="center" vertical="center"/>
      <protection locked="0"/>
    </xf>
    <xf numFmtId="0" fontId="12" fillId="3" borderId="60" xfId="1" applyFont="1" applyFill="1" applyBorder="1" applyAlignment="1" applyProtection="1">
      <alignment horizontal="center" vertical="center"/>
      <protection locked="0"/>
    </xf>
    <xf numFmtId="0" fontId="12" fillId="3" borderId="61" xfId="1" applyFont="1" applyFill="1" applyBorder="1" applyAlignment="1" applyProtection="1">
      <alignment horizontal="left" vertical="center" wrapText="1"/>
      <protection locked="0"/>
    </xf>
    <xf numFmtId="49" fontId="12" fillId="3" borderId="70" xfId="1" applyNumberFormat="1" applyFont="1" applyFill="1" applyBorder="1" applyAlignment="1" applyProtection="1">
      <alignment horizontal="center" vertical="center"/>
      <protection locked="0"/>
    </xf>
    <xf numFmtId="0" fontId="12" fillId="3" borderId="61" xfId="1" applyFont="1" applyFill="1" applyBorder="1" applyAlignment="1" applyProtection="1">
      <alignment horizontal="center" vertical="center"/>
      <protection locked="0"/>
    </xf>
    <xf numFmtId="2" fontId="21" fillId="5" borderId="61" xfId="1" applyNumberFormat="1" applyFont="1" applyFill="1" applyBorder="1" applyAlignment="1" applyProtection="1">
      <alignment horizontal="center" vertical="center"/>
      <protection locked="0"/>
    </xf>
    <xf numFmtId="2" fontId="12" fillId="3" borderId="61" xfId="1" applyNumberFormat="1" applyFont="1" applyFill="1" applyBorder="1" applyAlignment="1" applyProtection="1">
      <alignment horizontal="center" vertical="center"/>
      <protection locked="0"/>
    </xf>
    <xf numFmtId="2" fontId="12" fillId="3" borderId="57" xfId="1" applyNumberFormat="1" applyFont="1" applyFill="1" applyBorder="1" applyAlignment="1">
      <alignment horizontal="center" vertical="center"/>
    </xf>
    <xf numFmtId="2" fontId="12" fillId="3" borderId="36" xfId="1" applyNumberFormat="1" applyFont="1" applyFill="1" applyBorder="1" applyAlignment="1">
      <alignment horizontal="left" vertical="center"/>
    </xf>
    <xf numFmtId="2" fontId="12" fillId="3" borderId="29" xfId="1" applyNumberFormat="1" applyFont="1" applyFill="1" applyBorder="1" applyAlignment="1">
      <alignment horizontal="center" vertical="center"/>
    </xf>
    <xf numFmtId="1" fontId="12" fillId="3" borderId="29" xfId="1" applyNumberFormat="1" applyFont="1" applyFill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0" fontId="12" fillId="3" borderId="76" xfId="1" applyFont="1" applyFill="1" applyBorder="1" applyAlignment="1">
      <alignment horizontal="center" vertical="center"/>
    </xf>
    <xf numFmtId="0" fontId="12" fillId="3" borderId="75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left" vertical="center" wrapText="1"/>
    </xf>
    <xf numFmtId="49" fontId="12" fillId="3" borderId="6" xfId="1" applyNumberFormat="1" applyFont="1" applyFill="1" applyBorder="1" applyAlignment="1">
      <alignment horizontal="center" vertical="center" wrapText="1"/>
    </xf>
    <xf numFmtId="0" fontId="12" fillId="3" borderId="56" xfId="1" applyFont="1" applyFill="1" applyBorder="1" applyAlignment="1">
      <alignment horizontal="center" vertical="center"/>
    </xf>
    <xf numFmtId="165" fontId="12" fillId="5" borderId="36" xfId="1" applyNumberFormat="1" applyFont="1" applyFill="1" applyBorder="1" applyAlignment="1" applyProtection="1">
      <alignment horizontal="center" vertical="center"/>
      <protection locked="0"/>
    </xf>
    <xf numFmtId="165" fontId="12" fillId="3" borderId="36" xfId="1" applyNumberFormat="1" applyFont="1" applyFill="1" applyBorder="1" applyAlignment="1" applyProtection="1">
      <alignment horizontal="center" vertical="center"/>
      <protection locked="0"/>
    </xf>
    <xf numFmtId="165" fontId="12" fillId="3" borderId="68" xfId="1" applyNumberFormat="1" applyFont="1" applyFill="1" applyBorder="1" applyAlignment="1" applyProtection="1">
      <alignment horizontal="center" vertical="center"/>
      <protection locked="0"/>
    </xf>
    <xf numFmtId="0" fontId="12" fillId="3" borderId="44" xfId="1" applyFont="1" applyFill="1" applyBorder="1" applyAlignment="1">
      <alignment horizontal="center" vertical="center"/>
    </xf>
    <xf numFmtId="0" fontId="12" fillId="3" borderId="41" xfId="1" applyFont="1" applyFill="1" applyBorder="1" applyAlignment="1">
      <alignment horizontal="left" vertical="center"/>
    </xf>
    <xf numFmtId="9" fontId="12" fillId="3" borderId="68" xfId="8" applyFont="1" applyFill="1" applyBorder="1" applyAlignment="1" applyProtection="1">
      <alignment horizontal="center" vertical="center"/>
      <protection locked="0"/>
    </xf>
    <xf numFmtId="9" fontId="12" fillId="5" borderId="61" xfId="8" applyFont="1" applyFill="1" applyBorder="1" applyAlignment="1" applyProtection="1">
      <alignment horizontal="center" vertical="center"/>
      <protection locked="0"/>
    </xf>
    <xf numFmtId="0" fontId="44" fillId="0" borderId="0" xfId="3" applyFont="1"/>
    <xf numFmtId="0" fontId="8" fillId="0" borderId="38" xfId="1" applyFont="1" applyBorder="1" applyAlignment="1">
      <alignment horizontal="right"/>
    </xf>
    <xf numFmtId="0" fontId="45" fillId="0" borderId="0" xfId="3" applyFont="1"/>
    <xf numFmtId="0" fontId="5" fillId="0" borderId="4" xfId="2" applyBorder="1" applyAlignment="1" applyProtection="1">
      <alignment vertical="center"/>
    </xf>
    <xf numFmtId="0" fontId="2" fillId="0" borderId="1" xfId="1" applyBorder="1"/>
    <xf numFmtId="0" fontId="6" fillId="0" borderId="9" xfId="2" applyFont="1" applyBorder="1" applyAlignment="1" applyProtection="1">
      <alignment vertical="center"/>
    </xf>
    <xf numFmtId="0" fontId="3" fillId="0" borderId="1" xfId="1" applyFont="1" applyBorder="1"/>
    <xf numFmtId="0" fontId="4" fillId="0" borderId="4" xfId="1" applyFont="1" applyBorder="1" applyAlignment="1">
      <alignment vertical="center"/>
    </xf>
    <xf numFmtId="1" fontId="12" fillId="6" borderId="39" xfId="1" applyNumberFormat="1" applyFont="1" applyFill="1" applyBorder="1" applyAlignment="1">
      <alignment horizontal="center"/>
    </xf>
    <xf numFmtId="1" fontId="16" fillId="6" borderId="39" xfId="1" applyNumberFormat="1" applyFont="1" applyFill="1" applyBorder="1" applyAlignment="1">
      <alignment horizontal="center"/>
    </xf>
    <xf numFmtId="1" fontId="12" fillId="0" borderId="56" xfId="1" applyNumberFormat="1" applyFont="1" applyBorder="1" applyAlignment="1" applyProtection="1">
      <alignment horizontal="center" vertical="center"/>
      <protection locked="0"/>
    </xf>
    <xf numFmtId="1" fontId="9" fillId="2" borderId="0" xfId="1" applyNumberFormat="1" applyFont="1" applyFill="1" applyAlignment="1" applyProtection="1">
      <alignment horizontal="left" vertical="center"/>
      <protection locked="0"/>
    </xf>
    <xf numFmtId="0" fontId="12" fillId="6" borderId="29" xfId="1" applyFont="1" applyFill="1" applyBorder="1" applyAlignment="1" applyProtection="1">
      <alignment horizontal="center" vertical="center" wrapText="1"/>
      <protection locked="0"/>
    </xf>
    <xf numFmtId="2" fontId="12" fillId="0" borderId="74" xfId="1" applyNumberFormat="1" applyFont="1" applyBorder="1" applyAlignment="1" applyProtection="1">
      <alignment horizontal="center" vertical="center" wrapText="1"/>
      <protection locked="0"/>
    </xf>
    <xf numFmtId="2" fontId="12" fillId="0" borderId="29" xfId="1" applyNumberFormat="1" applyFont="1" applyBorder="1" applyAlignment="1" applyProtection="1">
      <alignment horizontal="center" vertical="center" wrapText="1"/>
      <protection locked="0"/>
    </xf>
    <xf numFmtId="0" fontId="27" fillId="0" borderId="74" xfId="1" applyFont="1" applyBorder="1" applyAlignment="1" applyProtection="1">
      <alignment horizontal="center" vertical="center" wrapText="1"/>
      <protection locked="0"/>
    </xf>
    <xf numFmtId="0" fontId="27" fillId="2" borderId="74" xfId="1" applyFont="1" applyFill="1" applyBorder="1" applyAlignment="1" applyProtection="1">
      <alignment horizontal="center" vertical="center" wrapText="1"/>
      <protection locked="0"/>
    </xf>
    <xf numFmtId="0" fontId="27" fillId="2" borderId="43" xfId="1" applyFont="1" applyFill="1" applyBorder="1" applyAlignment="1" applyProtection="1">
      <alignment vertical="center" wrapText="1"/>
      <protection locked="0"/>
    </xf>
    <xf numFmtId="0" fontId="27" fillId="2" borderId="6" xfId="1" applyFont="1" applyFill="1" applyBorder="1" applyAlignment="1" applyProtection="1">
      <alignment wrapText="1"/>
      <protection locked="0"/>
    </xf>
    <xf numFmtId="0" fontId="27" fillId="2" borderId="6" xfId="1" applyFont="1" applyFill="1" applyBorder="1" applyAlignment="1">
      <alignment wrapText="1"/>
    </xf>
    <xf numFmtId="0" fontId="12" fillId="2" borderId="6" xfId="1" applyFont="1" applyFill="1" applyBorder="1" applyProtection="1">
      <protection locked="0"/>
    </xf>
    <xf numFmtId="0" fontId="9" fillId="2" borderId="6" xfId="1" applyFont="1" applyFill="1" applyBorder="1" applyProtection="1">
      <protection locked="0"/>
    </xf>
    <xf numFmtId="0" fontId="9" fillId="8" borderId="6" xfId="1" applyFont="1" applyFill="1" applyBorder="1" applyProtection="1">
      <protection locked="0"/>
    </xf>
    <xf numFmtId="0" fontId="12" fillId="8" borderId="6" xfId="1" applyFont="1" applyFill="1" applyBorder="1" applyProtection="1">
      <protection locked="0"/>
    </xf>
    <xf numFmtId="0" fontId="8" fillId="2" borderId="40" xfId="1" applyFont="1" applyFill="1" applyBorder="1" applyAlignment="1" applyProtection="1">
      <alignment horizontal="center" vertical="center" wrapText="1"/>
      <protection locked="0"/>
    </xf>
    <xf numFmtId="0" fontId="8" fillId="2" borderId="80" xfId="1" applyFont="1" applyFill="1" applyBorder="1" applyAlignment="1" applyProtection="1">
      <alignment horizontal="center" vertical="center" wrapText="1"/>
      <protection locked="0"/>
    </xf>
    <xf numFmtId="2" fontId="12" fillId="3" borderId="36" xfId="1" applyNumberFormat="1" applyFont="1" applyFill="1" applyBorder="1" applyAlignment="1">
      <alignment horizontal="center" vertical="center"/>
    </xf>
    <xf numFmtId="0" fontId="27" fillId="8" borderId="36" xfId="1" applyFont="1" applyFill="1" applyBorder="1" applyAlignment="1">
      <alignment wrapText="1"/>
    </xf>
    <xf numFmtId="165" fontId="27" fillId="7" borderId="8" xfId="1" applyNumberFormat="1" applyFont="1" applyFill="1" applyBorder="1" applyAlignment="1" applyProtection="1">
      <alignment horizontal="left" vertical="center" wrapText="1"/>
      <protection locked="0"/>
    </xf>
    <xf numFmtId="0" fontId="2" fillId="0" borderId="81" xfId="1" applyBorder="1" applyAlignment="1">
      <alignment horizontal="center"/>
    </xf>
    <xf numFmtId="49" fontId="17" fillId="0" borderId="13" xfId="1" applyNumberFormat="1" applyFont="1" applyBorder="1"/>
    <xf numFmtId="49" fontId="2" fillId="3" borderId="56" xfId="1" applyNumberFormat="1" applyFill="1" applyBorder="1" applyAlignment="1" applyProtection="1">
      <alignment vertical="center" wrapText="1"/>
      <protection locked="0"/>
    </xf>
    <xf numFmtId="49" fontId="2" fillId="3" borderId="39" xfId="1" applyNumberFormat="1" applyFill="1" applyBorder="1" applyAlignment="1" applyProtection="1">
      <alignment horizontal="center" vertical="center" wrapText="1"/>
      <protection locked="0"/>
    </xf>
    <xf numFmtId="0" fontId="2" fillId="6" borderId="39" xfId="1" applyFill="1" applyBorder="1" applyAlignment="1">
      <alignment vertical="center" wrapText="1"/>
    </xf>
    <xf numFmtId="2" fontId="2" fillId="3" borderId="6" xfId="1" applyNumberFormat="1" applyFill="1" applyBorder="1" applyAlignment="1" applyProtection="1">
      <alignment horizontal="center" vertical="center"/>
      <protection locked="0"/>
    </xf>
    <xf numFmtId="49" fontId="2" fillId="9" borderId="39" xfId="1" applyNumberFormat="1" applyFill="1" applyBorder="1" applyAlignment="1" applyProtection="1">
      <alignment horizontal="center" vertical="center" wrapText="1"/>
      <protection locked="0"/>
    </xf>
    <xf numFmtId="49" fontId="2" fillId="9" borderId="45" xfId="1" applyNumberFormat="1" applyFill="1" applyBorder="1" applyAlignment="1" applyProtection="1">
      <alignment horizontal="center" vertical="center" wrapText="1"/>
      <protection locked="0"/>
    </xf>
    <xf numFmtId="2" fontId="19" fillId="5" borderId="36" xfId="1" applyNumberFormat="1" applyFont="1" applyFill="1" applyBorder="1" applyAlignment="1" applyProtection="1">
      <alignment horizontal="center" vertical="center"/>
      <protection locked="0"/>
    </xf>
    <xf numFmtId="2" fontId="12" fillId="3" borderId="51" xfId="1" applyNumberFormat="1" applyFont="1" applyFill="1" applyBorder="1" applyAlignment="1" applyProtection="1">
      <alignment horizontal="center" vertical="center"/>
      <protection locked="0"/>
    </xf>
    <xf numFmtId="0" fontId="27" fillId="0" borderId="35" xfId="1" applyFont="1" applyBorder="1" applyAlignment="1">
      <alignment vertical="center" wrapText="1"/>
    </xf>
    <xf numFmtId="1" fontId="27" fillId="0" borderId="35" xfId="1" applyNumberFormat="1" applyFont="1" applyBorder="1" applyAlignment="1">
      <alignment horizontal="center" vertical="center" wrapText="1"/>
    </xf>
    <xf numFmtId="0" fontId="27" fillId="0" borderId="35" xfId="1" applyFont="1" applyBorder="1" applyAlignment="1" applyProtection="1">
      <alignment horizontal="center" vertical="center" wrapText="1"/>
      <protection locked="0"/>
    </xf>
    <xf numFmtId="1" fontId="19" fillId="5" borderId="35" xfId="1" applyNumberFormat="1" applyFont="1" applyFill="1" applyBorder="1" applyAlignment="1">
      <alignment horizontal="center" vertical="center" wrapText="1"/>
    </xf>
    <xf numFmtId="1" fontId="27" fillId="0" borderId="42" xfId="1" applyNumberFormat="1" applyFont="1" applyBorder="1" applyAlignment="1">
      <alignment horizontal="center" vertical="center" wrapText="1"/>
    </xf>
    <xf numFmtId="2" fontId="12" fillId="3" borderId="68" xfId="1" applyNumberFormat="1" applyFont="1" applyFill="1" applyBorder="1" applyAlignment="1" applyProtection="1">
      <alignment horizontal="center" vertical="center"/>
      <protection locked="0"/>
    </xf>
    <xf numFmtId="1" fontId="12" fillId="3" borderId="53" xfId="1" applyNumberFormat="1" applyFont="1" applyFill="1" applyBorder="1" applyAlignment="1" applyProtection="1">
      <alignment horizontal="center" vertical="center"/>
      <protection locked="0"/>
    </xf>
    <xf numFmtId="165" fontId="12" fillId="3" borderId="53" xfId="1" applyNumberFormat="1" applyFont="1" applyFill="1" applyBorder="1" applyAlignment="1" applyProtection="1">
      <alignment horizontal="center" vertical="center"/>
      <protection locked="0"/>
    </xf>
    <xf numFmtId="49" fontId="12" fillId="0" borderId="54" xfId="1" applyNumberFormat="1" applyFont="1" applyBorder="1" applyAlignment="1" applyProtection="1">
      <alignment horizontal="left" vertical="center" wrapText="1"/>
      <protection locked="0"/>
    </xf>
    <xf numFmtId="0" fontId="2" fillId="2" borderId="39" xfId="1" applyFill="1" applyBorder="1" applyAlignment="1" applyProtection="1">
      <alignment horizontal="left" vertical="center"/>
      <protection locked="0"/>
    </xf>
    <xf numFmtId="0" fontId="2" fillId="2" borderId="39" xfId="1" applyFill="1" applyBorder="1" applyAlignment="1" applyProtection="1">
      <alignment vertical="center"/>
      <protection locked="0"/>
    </xf>
    <xf numFmtId="2" fontId="2" fillId="0" borderId="25" xfId="1" applyNumberFormat="1" applyBorder="1" applyAlignment="1" applyProtection="1">
      <alignment horizontal="center" vertical="center"/>
      <protection locked="0"/>
    </xf>
    <xf numFmtId="2" fontId="27" fillId="2" borderId="6" xfId="1" applyNumberFormat="1" applyFont="1" applyFill="1" applyBorder="1" applyAlignment="1" applyProtection="1">
      <alignment horizontal="center" wrapText="1"/>
      <protection locked="0"/>
    </xf>
    <xf numFmtId="0" fontId="2" fillId="2" borderId="0" xfId="1" applyFill="1" applyAlignment="1" applyProtection="1">
      <alignment vertical="center" wrapText="1"/>
      <protection locked="0"/>
    </xf>
    <xf numFmtId="2" fontId="21" fillId="10" borderId="41" xfId="1" applyNumberFormat="1" applyFont="1" applyFill="1" applyBorder="1" applyAlignment="1" applyProtection="1">
      <alignment horizontal="center" vertical="center"/>
      <protection locked="0"/>
    </xf>
    <xf numFmtId="2" fontId="21" fillId="10" borderId="39" xfId="1" applyNumberFormat="1" applyFont="1" applyFill="1" applyBorder="1" applyAlignment="1" applyProtection="1">
      <alignment horizontal="center" vertical="center"/>
      <protection locked="0"/>
    </xf>
    <xf numFmtId="2" fontId="21" fillId="10" borderId="36" xfId="1" applyNumberFormat="1" applyFont="1" applyFill="1" applyBorder="1" applyAlignment="1" applyProtection="1">
      <alignment horizontal="center" vertical="center"/>
      <protection locked="0"/>
    </xf>
    <xf numFmtId="2" fontId="21" fillId="10" borderId="48" xfId="1" applyNumberFormat="1" applyFont="1" applyFill="1" applyBorder="1" applyAlignment="1" applyProtection="1">
      <alignment horizontal="center" vertical="center"/>
      <protection locked="0"/>
    </xf>
    <xf numFmtId="2" fontId="21" fillId="10" borderId="6" xfId="1" applyNumberFormat="1" applyFont="1" applyFill="1" applyBorder="1" applyAlignment="1" applyProtection="1">
      <alignment horizontal="center" vertical="center"/>
      <protection locked="0"/>
    </xf>
    <xf numFmtId="1" fontId="8" fillId="10" borderId="41" xfId="1" applyNumberFormat="1" applyFont="1" applyFill="1" applyBorder="1" applyAlignment="1" applyProtection="1">
      <alignment horizontal="center" vertical="center" wrapText="1"/>
      <protection locked="0"/>
    </xf>
    <xf numFmtId="2" fontId="2" fillId="10" borderId="45" xfId="1" applyNumberFormat="1" applyFill="1" applyBorder="1" applyAlignment="1" applyProtection="1">
      <alignment horizontal="center" vertical="center"/>
      <protection locked="0"/>
    </xf>
    <xf numFmtId="2" fontId="2" fillId="10" borderId="41" xfId="1" applyNumberFormat="1" applyFill="1" applyBorder="1" applyAlignment="1" applyProtection="1">
      <alignment horizontal="center" vertical="center"/>
      <protection locked="0"/>
    </xf>
    <xf numFmtId="2" fontId="2" fillId="10" borderId="39" xfId="1" applyNumberFormat="1" applyFill="1" applyBorder="1" applyAlignment="1" applyProtection="1">
      <alignment horizontal="center" vertical="center"/>
      <protection locked="0"/>
    </xf>
    <xf numFmtId="2" fontId="2" fillId="10" borderId="36" xfId="1" applyNumberFormat="1" applyFill="1" applyBorder="1" applyAlignment="1" applyProtection="1">
      <alignment horizontal="center" vertical="center"/>
      <protection locked="0"/>
    </xf>
    <xf numFmtId="2" fontId="2" fillId="10" borderId="48" xfId="1" applyNumberFormat="1" applyFill="1" applyBorder="1" applyAlignment="1" applyProtection="1">
      <alignment horizontal="center" vertical="center"/>
      <protection locked="0"/>
    </xf>
    <xf numFmtId="2" fontId="2" fillId="10" borderId="6" xfId="1" applyNumberFormat="1" applyFill="1" applyBorder="1" applyAlignment="1" applyProtection="1">
      <alignment horizontal="center" vertical="center"/>
      <protection locked="0"/>
    </xf>
    <xf numFmtId="2" fontId="2" fillId="10" borderId="61" xfId="1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2" fontId="21" fillId="11" borderId="39" xfId="1" applyNumberFormat="1" applyFont="1" applyFill="1" applyBorder="1" applyAlignment="1" applyProtection="1">
      <alignment horizontal="center" vertical="center"/>
      <protection locked="0"/>
    </xf>
    <xf numFmtId="1" fontId="8" fillId="11" borderId="41" xfId="1" applyNumberFormat="1" applyFont="1" applyFill="1" applyBorder="1" applyAlignment="1" applyProtection="1">
      <alignment horizontal="center" vertical="center" wrapText="1"/>
      <protection locked="0"/>
    </xf>
    <xf numFmtId="2" fontId="12" fillId="11" borderId="45" xfId="1" applyNumberFormat="1" applyFont="1" applyFill="1" applyBorder="1" applyAlignment="1" applyProtection="1">
      <alignment horizontal="center" vertical="center"/>
      <protection locked="0"/>
    </xf>
    <xf numFmtId="2" fontId="12" fillId="11" borderId="48" xfId="1" applyNumberFormat="1" applyFont="1" applyFill="1" applyBorder="1" applyAlignment="1" applyProtection="1">
      <alignment horizontal="center" vertical="center"/>
      <protection locked="0"/>
    </xf>
    <xf numFmtId="2" fontId="12" fillId="11" borderId="36" xfId="1" applyNumberFormat="1" applyFont="1" applyFill="1" applyBorder="1" applyAlignment="1" applyProtection="1">
      <alignment horizontal="center" vertical="center"/>
      <protection locked="0"/>
    </xf>
    <xf numFmtId="2" fontId="12" fillId="11" borderId="6" xfId="1" applyNumberFormat="1" applyFont="1" applyFill="1" applyBorder="1" applyAlignment="1" applyProtection="1">
      <alignment horizontal="center" vertical="center"/>
      <protection locked="0"/>
    </xf>
    <xf numFmtId="165" fontId="12" fillId="11" borderId="38" xfId="1" applyNumberFormat="1" applyFont="1" applyFill="1" applyBorder="1" applyAlignment="1" applyProtection="1">
      <alignment horizontal="center" vertical="center"/>
      <protection locked="0"/>
    </xf>
    <xf numFmtId="2" fontId="12" fillId="11" borderId="61" xfId="1" applyNumberFormat="1" applyFont="1" applyFill="1" applyBorder="1" applyAlignment="1" applyProtection="1">
      <alignment horizontal="center" vertical="center"/>
      <protection locked="0"/>
    </xf>
    <xf numFmtId="2" fontId="21" fillId="5" borderId="38" xfId="1" applyNumberFormat="1" applyFont="1" applyFill="1" applyBorder="1" applyAlignment="1" applyProtection="1">
      <alignment horizontal="center" vertical="center"/>
      <protection locked="0"/>
    </xf>
    <xf numFmtId="2" fontId="21" fillId="5" borderId="7" xfId="1" applyNumberFormat="1" applyFont="1" applyFill="1" applyBorder="1" applyAlignment="1" applyProtection="1">
      <alignment horizontal="center" vertical="center"/>
      <protection locked="0"/>
    </xf>
    <xf numFmtId="2" fontId="2" fillId="10" borderId="0" xfId="1" applyNumberFormat="1" applyFill="1" applyAlignment="1" applyProtection="1">
      <alignment horizontal="center" vertical="center"/>
      <protection locked="0"/>
    </xf>
    <xf numFmtId="2" fontId="12" fillId="11" borderId="54" xfId="1" applyNumberFormat="1" applyFont="1" applyFill="1" applyBorder="1" applyAlignment="1" applyProtection="1">
      <alignment horizontal="center" vertical="center"/>
      <protection locked="0"/>
    </xf>
    <xf numFmtId="2" fontId="2" fillId="10" borderId="38" xfId="1" applyNumberFormat="1" applyFill="1" applyBorder="1" applyAlignment="1" applyProtection="1">
      <alignment horizontal="center" vertical="center"/>
      <protection locked="0"/>
    </xf>
    <xf numFmtId="2" fontId="12" fillId="11" borderId="41" xfId="1" applyNumberFormat="1" applyFont="1" applyFill="1" applyBorder="1" applyAlignment="1" applyProtection="1">
      <alignment horizontal="center" vertical="center"/>
      <protection locked="0"/>
    </xf>
    <xf numFmtId="2" fontId="12" fillId="11" borderId="66" xfId="1" applyNumberFormat="1" applyFont="1" applyFill="1" applyBorder="1" applyAlignment="1" applyProtection="1">
      <alignment horizontal="center" vertical="center"/>
      <protection locked="0"/>
    </xf>
    <xf numFmtId="2" fontId="21" fillId="5" borderId="70" xfId="1" applyNumberFormat="1" applyFont="1" applyFill="1" applyBorder="1" applyAlignment="1" applyProtection="1">
      <alignment horizontal="center" vertical="center"/>
      <protection locked="0"/>
    </xf>
    <xf numFmtId="2" fontId="2" fillId="10" borderId="70" xfId="1" applyNumberFormat="1" applyFill="1" applyBorder="1" applyAlignment="1" applyProtection="1">
      <alignment horizontal="center" vertical="center"/>
      <protection locked="0"/>
    </xf>
    <xf numFmtId="2" fontId="2" fillId="10" borderId="69" xfId="1" applyNumberFormat="1" applyFill="1" applyBorder="1" applyAlignment="1" applyProtection="1">
      <alignment horizontal="center" vertical="center"/>
      <protection locked="0"/>
    </xf>
    <xf numFmtId="2" fontId="2" fillId="10" borderId="66" xfId="1" applyNumberFormat="1" applyFill="1" applyBorder="1" applyAlignment="1" applyProtection="1">
      <alignment horizontal="center" vertical="center"/>
      <protection locked="0"/>
    </xf>
    <xf numFmtId="2" fontId="21" fillId="11" borderId="7" xfId="1" applyNumberFormat="1" applyFont="1" applyFill="1" applyBorder="1" applyAlignment="1" applyProtection="1">
      <alignment horizontal="center" vertical="center"/>
      <protection locked="0"/>
    </xf>
    <xf numFmtId="1" fontId="8" fillId="10" borderId="35" xfId="1" applyNumberFormat="1" applyFont="1" applyFill="1" applyBorder="1" applyAlignment="1" applyProtection="1">
      <alignment horizontal="center" vertical="center" wrapText="1"/>
      <protection locked="0"/>
    </xf>
    <xf numFmtId="2" fontId="21" fillId="10" borderId="66" xfId="1" applyNumberFormat="1" applyFont="1" applyFill="1" applyBorder="1" applyAlignment="1" applyProtection="1">
      <alignment horizontal="center" vertical="center"/>
      <protection locked="0"/>
    </xf>
    <xf numFmtId="1" fontId="50" fillId="10" borderId="41" xfId="1" applyNumberFormat="1" applyFont="1" applyFill="1" applyBorder="1" applyAlignment="1" applyProtection="1">
      <alignment horizontal="center" vertical="center" wrapText="1"/>
      <protection locked="0"/>
    </xf>
    <xf numFmtId="2" fontId="51" fillId="10" borderId="6" xfId="1" applyNumberFormat="1" applyFont="1" applyFill="1" applyBorder="1" applyAlignment="1" applyProtection="1">
      <alignment horizontal="center" vertical="center"/>
      <protection locked="0"/>
    </xf>
    <xf numFmtId="2" fontId="51" fillId="10" borderId="66" xfId="1" applyNumberFormat="1" applyFont="1" applyFill="1" applyBorder="1" applyAlignment="1" applyProtection="1">
      <alignment horizontal="center" vertical="center"/>
      <protection locked="0"/>
    </xf>
    <xf numFmtId="1" fontId="19" fillId="10" borderId="35" xfId="1" applyNumberFormat="1" applyFont="1" applyFill="1" applyBorder="1" applyAlignment="1">
      <alignment horizontal="center" vertical="center" wrapText="1"/>
    </xf>
    <xf numFmtId="2" fontId="19" fillId="10" borderId="36" xfId="1" applyNumberFormat="1" applyFont="1" applyFill="1" applyBorder="1" applyAlignment="1" applyProtection="1">
      <alignment horizontal="center" vertical="center"/>
      <protection locked="0"/>
    </xf>
    <xf numFmtId="0" fontId="21" fillId="10" borderId="36" xfId="1" applyFont="1" applyFill="1" applyBorder="1" applyAlignment="1" applyProtection="1">
      <alignment horizontal="center" vertical="center"/>
      <protection locked="0"/>
    </xf>
    <xf numFmtId="0" fontId="21" fillId="10" borderId="6" xfId="1" applyFont="1" applyFill="1" applyBorder="1" applyAlignment="1" applyProtection="1">
      <alignment horizontal="center" vertical="center"/>
      <protection locked="0"/>
    </xf>
    <xf numFmtId="0" fontId="21" fillId="10" borderId="61" xfId="1" applyFont="1" applyFill="1" applyBorder="1" applyAlignment="1" applyProtection="1">
      <alignment horizontal="center" vertical="center"/>
      <protection locked="0"/>
    </xf>
    <xf numFmtId="1" fontId="19" fillId="11" borderId="35" xfId="1" applyNumberFormat="1" applyFont="1" applyFill="1" applyBorder="1" applyAlignment="1">
      <alignment horizontal="center" vertical="center" wrapText="1"/>
    </xf>
    <xf numFmtId="1" fontId="27" fillId="11" borderId="35" xfId="1" applyNumberFormat="1" applyFont="1" applyFill="1" applyBorder="1" applyAlignment="1">
      <alignment horizontal="center" vertical="center" wrapText="1"/>
    </xf>
    <xf numFmtId="2" fontId="27" fillId="11" borderId="36" xfId="1" applyNumberFormat="1" applyFont="1" applyFill="1" applyBorder="1" applyAlignment="1" applyProtection="1">
      <alignment horizontal="center" vertical="center"/>
      <protection locked="0"/>
    </xf>
    <xf numFmtId="0" fontId="12" fillId="11" borderId="36" xfId="1" applyFont="1" applyFill="1" applyBorder="1" applyAlignment="1" applyProtection="1">
      <alignment horizontal="center" vertical="center"/>
      <protection locked="0"/>
    </xf>
    <xf numFmtId="0" fontId="12" fillId="11" borderId="61" xfId="1" applyFont="1" applyFill="1" applyBorder="1" applyAlignment="1" applyProtection="1">
      <alignment horizontal="center" vertical="center"/>
      <protection locked="0"/>
    </xf>
    <xf numFmtId="1" fontId="8" fillId="11" borderId="40" xfId="1" applyNumberFormat="1" applyFont="1" applyFill="1" applyBorder="1" applyAlignment="1" applyProtection="1">
      <alignment horizontal="center" vertical="center" wrapText="1"/>
      <protection locked="0"/>
    </xf>
    <xf numFmtId="2" fontId="12" fillId="11" borderId="39" xfId="1" applyNumberFormat="1" applyFont="1" applyFill="1" applyBorder="1" applyAlignment="1" applyProtection="1">
      <alignment horizontal="center" vertical="center"/>
      <protection locked="0"/>
    </xf>
    <xf numFmtId="165" fontId="12" fillId="11" borderId="36" xfId="1" applyNumberFormat="1" applyFont="1" applyFill="1" applyBorder="1" applyAlignment="1" applyProtection="1">
      <alignment horizontal="center" vertical="center"/>
      <protection locked="0"/>
    </xf>
    <xf numFmtId="1" fontId="36" fillId="10" borderId="40" xfId="1" applyNumberFormat="1" applyFont="1" applyFill="1" applyBorder="1" applyAlignment="1" applyProtection="1">
      <alignment horizontal="center" vertical="center" wrapText="1"/>
      <protection locked="0"/>
    </xf>
    <xf numFmtId="1" fontId="36" fillId="10" borderId="35" xfId="1" applyNumberFormat="1" applyFont="1" applyFill="1" applyBorder="1" applyAlignment="1" applyProtection="1">
      <alignment horizontal="center" vertical="center" wrapText="1"/>
      <protection locked="0"/>
    </xf>
    <xf numFmtId="165" fontId="21" fillId="10" borderId="39" xfId="1" applyNumberFormat="1" applyFont="1" applyFill="1" applyBorder="1" applyAlignment="1" applyProtection="1">
      <alignment horizontal="center" vertical="center"/>
      <protection locked="0"/>
    </xf>
    <xf numFmtId="165" fontId="21" fillId="10" borderId="36" xfId="1" applyNumberFormat="1" applyFont="1" applyFill="1" applyBorder="1" applyAlignment="1" applyProtection="1">
      <alignment horizontal="center" vertical="center"/>
      <protection locked="0"/>
    </xf>
    <xf numFmtId="2" fontId="21" fillId="10" borderId="61" xfId="1" applyNumberFormat="1" applyFont="1" applyFill="1" applyBorder="1" applyAlignment="1" applyProtection="1">
      <alignment horizontal="center" vertical="center"/>
      <protection locked="0"/>
    </xf>
    <xf numFmtId="2" fontId="12" fillId="10" borderId="36" xfId="1" applyNumberFormat="1" applyFont="1" applyFill="1" applyBorder="1" applyAlignment="1" applyProtection="1">
      <alignment horizontal="center" vertical="center"/>
      <protection locked="0"/>
    </xf>
    <xf numFmtId="2" fontId="12" fillId="10" borderId="66" xfId="1" applyNumberFormat="1" applyFont="1" applyFill="1" applyBorder="1" applyAlignment="1" applyProtection="1">
      <alignment horizontal="center" vertical="center"/>
      <protection locked="0"/>
    </xf>
    <xf numFmtId="165" fontId="12" fillId="10" borderId="36" xfId="1" applyNumberFormat="1" applyFont="1" applyFill="1" applyBorder="1" applyAlignment="1" applyProtection="1">
      <alignment horizontal="center" vertical="center"/>
      <protection locked="0"/>
    </xf>
    <xf numFmtId="9" fontId="12" fillId="10" borderId="36" xfId="8" applyFont="1" applyFill="1" applyBorder="1" applyAlignment="1" applyProtection="1">
      <alignment horizontal="center" vertical="center"/>
      <protection locked="0"/>
    </xf>
    <xf numFmtId="9" fontId="12" fillId="10" borderId="61" xfId="8" applyFont="1" applyFill="1" applyBorder="1" applyAlignment="1" applyProtection="1">
      <alignment horizontal="center" vertical="center"/>
      <protection locked="0"/>
    </xf>
    <xf numFmtId="1" fontId="8" fillId="11" borderId="35" xfId="1" applyNumberFormat="1" applyFont="1" applyFill="1" applyBorder="1" applyAlignment="1" applyProtection="1">
      <alignment horizontal="center" vertical="center" wrapText="1"/>
      <protection locked="0"/>
    </xf>
    <xf numFmtId="165" fontId="12" fillId="11" borderId="39" xfId="1" applyNumberFormat="1" applyFont="1" applyFill="1" applyBorder="1" applyAlignment="1" applyProtection="1">
      <alignment horizontal="center" vertical="center"/>
      <protection locked="0"/>
    </xf>
    <xf numFmtId="9" fontId="12" fillId="11" borderId="36" xfId="8" applyFont="1" applyFill="1" applyBorder="1" applyAlignment="1" applyProtection="1">
      <alignment horizontal="center" vertical="center"/>
      <protection locked="0"/>
    </xf>
    <xf numFmtId="9" fontId="12" fillId="11" borderId="61" xfId="8" applyFont="1" applyFill="1" applyBorder="1" applyAlignment="1" applyProtection="1">
      <alignment horizontal="center" vertical="center"/>
      <protection locked="0"/>
    </xf>
    <xf numFmtId="2" fontId="12" fillId="10" borderId="6" xfId="1" applyNumberFormat="1" applyFont="1" applyFill="1" applyBorder="1" applyAlignment="1" applyProtection="1">
      <alignment horizontal="center" vertical="center"/>
      <protection locked="0"/>
    </xf>
    <xf numFmtId="2" fontId="2" fillId="0" borderId="12" xfId="1" applyNumberFormat="1" applyBorder="1"/>
    <xf numFmtId="2" fontId="2" fillId="0" borderId="6" xfId="1" applyNumberFormat="1" applyBorder="1" applyAlignment="1" applyProtection="1">
      <alignment horizontal="center" vertical="center"/>
      <protection locked="0"/>
    </xf>
    <xf numFmtId="2" fontId="43" fillId="10" borderId="39" xfId="1" applyNumberFormat="1" applyFont="1" applyFill="1" applyBorder="1" applyAlignment="1" applyProtection="1">
      <alignment horizontal="center" vertical="center"/>
      <protection locked="0"/>
    </xf>
    <xf numFmtId="165" fontId="2" fillId="0" borderId="82" xfId="1" applyNumberFormat="1" applyBorder="1" applyAlignment="1" applyProtection="1">
      <alignment horizontal="center" vertical="center"/>
      <protection locked="0"/>
    </xf>
    <xf numFmtId="2" fontId="0" fillId="0" borderId="0" xfId="0" applyNumberFormat="1"/>
    <xf numFmtId="2" fontId="54" fillId="10" borderId="6" xfId="1" applyNumberFormat="1" applyFont="1" applyFill="1" applyBorder="1" applyAlignment="1" applyProtection="1">
      <alignment horizontal="center" vertical="center"/>
      <protection locked="0"/>
    </xf>
    <xf numFmtId="2" fontId="54" fillId="0" borderId="6" xfId="1" applyNumberFormat="1" applyFont="1" applyBorder="1" applyAlignment="1" applyProtection="1">
      <alignment horizontal="center" vertical="center"/>
      <protection locked="0"/>
    </xf>
    <xf numFmtId="2" fontId="54" fillId="10" borderId="36" xfId="1" applyNumberFormat="1" applyFont="1" applyFill="1" applyBorder="1" applyAlignment="1" applyProtection="1">
      <alignment horizontal="center" vertical="center"/>
      <protection locked="0"/>
    </xf>
    <xf numFmtId="2" fontId="54" fillId="0" borderId="36" xfId="1" applyNumberFormat="1" applyFont="1" applyBorder="1" applyAlignment="1" applyProtection="1">
      <alignment horizontal="center" vertical="center"/>
      <protection locked="0"/>
    </xf>
    <xf numFmtId="2" fontId="21" fillId="5" borderId="82" xfId="1" applyNumberFormat="1" applyFont="1" applyFill="1" applyBorder="1" applyAlignment="1" applyProtection="1">
      <alignment horizontal="center" vertical="center"/>
      <protection locked="0"/>
    </xf>
    <xf numFmtId="2" fontId="54" fillId="0" borderId="29" xfId="1" applyNumberFormat="1" applyFont="1" applyBorder="1" applyAlignment="1" applyProtection="1">
      <alignment horizontal="center" vertical="center"/>
      <protection locked="0"/>
    </xf>
    <xf numFmtId="2" fontId="54" fillId="0" borderId="25" xfId="1" applyNumberFormat="1" applyFont="1" applyBorder="1" applyAlignment="1" applyProtection="1">
      <alignment horizontal="center" vertical="center"/>
      <protection locked="0"/>
    </xf>
    <xf numFmtId="2" fontId="54" fillId="0" borderId="51" xfId="1" applyNumberFormat="1" applyFont="1" applyBorder="1" applyAlignment="1" applyProtection="1">
      <alignment horizontal="center" vertical="center"/>
      <protection locked="0"/>
    </xf>
    <xf numFmtId="2" fontId="2" fillId="0" borderId="36" xfId="1" applyNumberFormat="1" applyBorder="1" applyAlignment="1" applyProtection="1">
      <alignment horizontal="center" vertical="center"/>
      <protection locked="0"/>
    </xf>
    <xf numFmtId="2" fontId="2" fillId="0" borderId="53" xfId="1" applyNumberFormat="1" applyBorder="1" applyAlignment="1" applyProtection="1">
      <alignment horizontal="center" vertical="center"/>
      <protection locked="0"/>
    </xf>
    <xf numFmtId="0" fontId="55" fillId="0" borderId="0" xfId="0" applyFont="1"/>
    <xf numFmtId="165" fontId="0" fillId="0" borderId="0" xfId="0" applyNumberFormat="1"/>
    <xf numFmtId="9" fontId="17" fillId="0" borderId="13" xfId="19" applyFont="1" applyBorder="1" applyAlignment="1" applyProtection="1">
      <alignment horizontal="left" vertical="center"/>
      <protection locked="0"/>
    </xf>
    <xf numFmtId="2" fontId="2" fillId="2" borderId="0" xfId="1" applyNumberFormat="1" applyFill="1" applyProtection="1">
      <protection locked="0"/>
    </xf>
    <xf numFmtId="9" fontId="0" fillId="0" borderId="0" xfId="19" applyFont="1"/>
    <xf numFmtId="2" fontId="56" fillId="0" borderId="36" xfId="1" applyNumberFormat="1" applyFont="1" applyBorder="1" applyAlignment="1" applyProtection="1">
      <alignment horizontal="center" vertical="center"/>
      <protection locked="0"/>
    </xf>
    <xf numFmtId="2" fontId="56" fillId="0" borderId="51" xfId="1" applyNumberFormat="1" applyFont="1" applyBorder="1" applyAlignment="1" applyProtection="1">
      <alignment horizontal="center" vertical="center"/>
      <protection locked="0"/>
    </xf>
    <xf numFmtId="0" fontId="3" fillId="0" borderId="77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79" xfId="1" applyFont="1" applyBorder="1" applyAlignment="1">
      <alignment horizontal="center"/>
    </xf>
    <xf numFmtId="0" fontId="4" fillId="9" borderId="4" xfId="1" applyFont="1" applyFill="1" applyBorder="1" applyAlignment="1">
      <alignment horizontal="center"/>
    </xf>
    <xf numFmtId="0" fontId="4" fillId="9" borderId="0" xfId="1" applyFont="1" applyFill="1" applyAlignment="1">
      <alignment horizontal="center"/>
    </xf>
    <xf numFmtId="0" fontId="4" fillId="9" borderId="5" xfId="1" applyFont="1" applyFill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4" xfId="2" applyBorder="1" applyAlignment="1" applyProtection="1">
      <alignment horizontal="center" vertical="center"/>
    </xf>
    <xf numFmtId="0" fontId="5" fillId="0" borderId="0" xfId="2" applyBorder="1" applyAlignment="1" applyProtection="1">
      <alignment horizontal="center" vertical="center"/>
    </xf>
    <xf numFmtId="0" fontId="5" fillId="0" borderId="5" xfId="2" applyBorder="1" applyAlignment="1" applyProtection="1">
      <alignment horizontal="center" vertical="center"/>
    </xf>
    <xf numFmtId="2" fontId="12" fillId="2" borderId="21" xfId="1" applyNumberFormat="1" applyFont="1" applyFill="1" applyBorder="1" applyAlignment="1">
      <alignment horizontal="left"/>
    </xf>
    <xf numFmtId="2" fontId="12" fillId="2" borderId="19" xfId="1" applyNumberFormat="1" applyFont="1" applyFill="1" applyBorder="1" applyAlignment="1">
      <alignment horizontal="left"/>
    </xf>
    <xf numFmtId="2" fontId="12" fillId="2" borderId="22" xfId="1" applyNumberFormat="1" applyFont="1" applyFill="1" applyBorder="1" applyAlignment="1">
      <alignment horizontal="left"/>
    </xf>
    <xf numFmtId="2" fontId="12" fillId="2" borderId="26" xfId="1" applyNumberFormat="1" applyFont="1" applyFill="1" applyBorder="1" applyAlignment="1">
      <alignment horizontal="left"/>
    </xf>
    <xf numFmtId="2" fontId="12" fillId="2" borderId="0" xfId="1" applyNumberFormat="1" applyFont="1" applyFill="1" applyAlignment="1">
      <alignment horizontal="left"/>
    </xf>
    <xf numFmtId="2" fontId="12" fillId="2" borderId="27" xfId="1" applyNumberFormat="1" applyFont="1" applyFill="1" applyBorder="1" applyAlignment="1">
      <alignment horizontal="left"/>
    </xf>
    <xf numFmtId="1" fontId="12" fillId="2" borderId="26" xfId="1" applyNumberFormat="1" applyFont="1" applyFill="1" applyBorder="1" applyAlignment="1">
      <alignment horizontal="left"/>
    </xf>
    <xf numFmtId="1" fontId="12" fillId="2" borderId="0" xfId="1" applyNumberFormat="1" applyFont="1" applyFill="1" applyAlignment="1">
      <alignment horizontal="left"/>
    </xf>
    <xf numFmtId="1" fontId="12" fillId="2" borderId="27" xfId="1" applyNumberFormat="1" applyFont="1" applyFill="1" applyBorder="1" applyAlignment="1">
      <alignment horizontal="left"/>
    </xf>
    <xf numFmtId="0" fontId="12" fillId="2" borderId="10" xfId="1" applyFont="1" applyFill="1" applyBorder="1" applyAlignment="1" applyProtection="1">
      <alignment horizontal="center" vertical="center"/>
      <protection locked="0"/>
    </xf>
    <xf numFmtId="0" fontId="25" fillId="0" borderId="43" xfId="1" applyFont="1" applyBorder="1" applyAlignment="1">
      <alignment horizontal="center" vertical="center" textRotation="90"/>
    </xf>
    <xf numFmtId="0" fontId="25" fillId="0" borderId="55" xfId="1" applyFont="1" applyBorder="1" applyAlignment="1">
      <alignment horizontal="center" vertical="center" textRotation="90"/>
    </xf>
    <xf numFmtId="0" fontId="25" fillId="0" borderId="4" xfId="1" applyFont="1" applyBorder="1" applyAlignment="1">
      <alignment horizontal="center" vertical="center" textRotation="90"/>
    </xf>
    <xf numFmtId="0" fontId="25" fillId="0" borderId="9" xfId="1" applyFont="1" applyBorder="1" applyAlignment="1">
      <alignment horizontal="center" vertical="center" textRotation="90"/>
    </xf>
    <xf numFmtId="0" fontId="25" fillId="2" borderId="43" xfId="1" applyFont="1" applyFill="1" applyBorder="1" applyAlignment="1">
      <alignment horizontal="center" vertical="center" textRotation="90"/>
    </xf>
    <xf numFmtId="0" fontId="25" fillId="2" borderId="47" xfId="1" applyFont="1" applyFill="1" applyBorder="1" applyAlignment="1">
      <alignment horizontal="center" vertical="center" textRotation="90"/>
    </xf>
    <xf numFmtId="0" fontId="25" fillId="2" borderId="55" xfId="1" applyFont="1" applyFill="1" applyBorder="1" applyAlignment="1">
      <alignment horizontal="center" vertical="center" textRotation="90"/>
    </xf>
    <xf numFmtId="0" fontId="25" fillId="0" borderId="1" xfId="1" applyFont="1" applyBorder="1" applyAlignment="1">
      <alignment horizontal="center" vertical="center" textRotation="90"/>
    </xf>
    <xf numFmtId="0" fontId="9" fillId="0" borderId="4" xfId="1" applyFont="1" applyBorder="1"/>
    <xf numFmtId="0" fontId="9" fillId="0" borderId="9" xfId="1" applyFont="1" applyBorder="1"/>
    <xf numFmtId="0" fontId="2" fillId="0" borderId="47" xfId="1" applyBorder="1"/>
    <xf numFmtId="0" fontId="2" fillId="0" borderId="55" xfId="1" applyBorder="1"/>
    <xf numFmtId="0" fontId="25" fillId="0" borderId="47" xfId="1" applyFont="1" applyBorder="1" applyAlignment="1">
      <alignment horizontal="center" vertical="center" textRotation="90"/>
    </xf>
    <xf numFmtId="0" fontId="27" fillId="2" borderId="47" xfId="1" applyFont="1" applyFill="1" applyBorder="1" applyAlignment="1">
      <alignment horizontal="center" vertical="center" textRotation="90"/>
    </xf>
    <xf numFmtId="0" fontId="27" fillId="2" borderId="55" xfId="1" applyFont="1" applyFill="1" applyBorder="1" applyAlignment="1">
      <alignment horizontal="center" vertical="center" textRotation="90"/>
    </xf>
    <xf numFmtId="0" fontId="25" fillId="2" borderId="1" xfId="1" applyFont="1" applyFill="1" applyBorder="1" applyAlignment="1" applyProtection="1">
      <alignment horizontal="center" vertical="center" textRotation="90" wrapText="1" readingOrder="1"/>
      <protection locked="0"/>
    </xf>
    <xf numFmtId="0" fontId="25" fillId="2" borderId="4" xfId="1" applyFont="1" applyFill="1" applyBorder="1" applyAlignment="1" applyProtection="1">
      <alignment horizontal="center" vertical="center" textRotation="90" wrapText="1" readingOrder="1"/>
      <protection locked="0"/>
    </xf>
    <xf numFmtId="0" fontId="25" fillId="2" borderId="9" xfId="1" applyFont="1" applyFill="1" applyBorder="1" applyAlignment="1" applyProtection="1">
      <alignment horizontal="center" vertical="center" textRotation="90" wrapText="1" readingOrder="1"/>
      <protection locked="0"/>
    </xf>
    <xf numFmtId="0" fontId="12" fillId="2" borderId="0" xfId="1" applyFont="1" applyFill="1" applyAlignment="1" applyProtection="1">
      <alignment horizontal="center" vertical="center"/>
      <protection locked="0"/>
    </xf>
    <xf numFmtId="0" fontId="25" fillId="2" borderId="43" xfId="1" applyFont="1" applyFill="1" applyBorder="1" applyAlignment="1" applyProtection="1">
      <alignment horizontal="center" vertical="center" textRotation="90" wrapText="1"/>
      <protection locked="0"/>
    </xf>
    <xf numFmtId="0" fontId="2" fillId="2" borderId="47" xfId="1" applyFill="1" applyBorder="1" applyAlignment="1" applyProtection="1">
      <alignment wrapText="1"/>
      <protection locked="0"/>
    </xf>
    <xf numFmtId="0" fontId="2" fillId="2" borderId="55" xfId="1" applyFill="1" applyBorder="1" applyAlignment="1" applyProtection="1">
      <alignment wrapText="1"/>
      <protection locked="0"/>
    </xf>
    <xf numFmtId="0" fontId="8" fillId="2" borderId="10" xfId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vertical="center"/>
    </xf>
    <xf numFmtId="0" fontId="25" fillId="0" borderId="43" xfId="1" applyFont="1" applyBorder="1" applyAlignment="1">
      <alignment horizontal="center" vertical="center" textRotation="90" wrapText="1"/>
    </xf>
    <xf numFmtId="0" fontId="25" fillId="0" borderId="47" xfId="1" applyFont="1" applyBorder="1" applyAlignment="1">
      <alignment horizontal="center" vertical="center" textRotation="90" wrapText="1"/>
    </xf>
    <xf numFmtId="0" fontId="27" fillId="0" borderId="4" xfId="1" applyFont="1" applyBorder="1" applyAlignment="1">
      <alignment horizontal="center" vertical="center" textRotation="90" wrapText="1"/>
    </xf>
    <xf numFmtId="0" fontId="25" fillId="2" borderId="4" xfId="1" applyFont="1" applyFill="1" applyBorder="1" applyAlignment="1" applyProtection="1">
      <alignment horizontal="center" textRotation="90" wrapText="1"/>
      <protection locked="0"/>
    </xf>
    <xf numFmtId="0" fontId="2" fillId="0" borderId="9" xfId="1" applyBorder="1" applyAlignment="1">
      <alignment horizontal="center" textRotation="90" wrapText="1"/>
    </xf>
    <xf numFmtId="0" fontId="27" fillId="2" borderId="1" xfId="1" applyFont="1" applyFill="1" applyBorder="1" applyAlignment="1" applyProtection="1">
      <alignment horizontal="center" vertical="center" textRotation="90" wrapText="1"/>
      <protection locked="0"/>
    </xf>
    <xf numFmtId="0" fontId="12" fillId="0" borderId="47" xfId="1" applyFont="1" applyBorder="1" applyAlignment="1">
      <alignment horizontal="center" vertical="center" wrapText="1"/>
    </xf>
    <xf numFmtId="0" fontId="12" fillId="0" borderId="55" xfId="1" applyFont="1" applyBorder="1" applyAlignment="1">
      <alignment horizontal="center" vertical="center" wrapText="1"/>
    </xf>
  </cellXfs>
  <cellStyles count="20">
    <cellStyle name="Comma 2" xfId="11" xr:uid="{E2B363D2-021E-43E7-8B82-B253C69870BE}"/>
    <cellStyle name="Hyperlink" xfId="2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3" xfId="14" xr:uid="{DE68EF1C-2904-4065-83C0-091F7B771603}"/>
    <cellStyle name="Normal 3" xfId="4" xr:uid="{00000000-0005-0000-0000-000004000000}"/>
    <cellStyle name="Normal 3 2" xfId="9" xr:uid="{00000000-0005-0000-0000-000005000000}"/>
    <cellStyle name="Normal 3 3" xfId="13" xr:uid="{99B2B306-047A-4982-9367-A5326E4BD3F4}"/>
    <cellStyle name="Normal 4" xfId="5" xr:uid="{00000000-0005-0000-0000-000006000000}"/>
    <cellStyle name="Normal 4 2" xfId="17" xr:uid="{AC2395C4-2A2C-41F7-9D3F-4ED99F9CA9EC}"/>
    <cellStyle name="Normal 5" xfId="6" xr:uid="{00000000-0005-0000-0000-000007000000}"/>
    <cellStyle name="Normal 6" xfId="7" xr:uid="{00000000-0005-0000-0000-000008000000}"/>
    <cellStyle name="Normal 7" xfId="10" xr:uid="{E61098FF-1CF1-4FC9-90B2-C75C7B814329}"/>
    <cellStyle name="Percent" xfId="19" builtinId="5"/>
    <cellStyle name="Percent 2" xfId="8" xr:uid="{00000000-0005-0000-0000-000009000000}"/>
    <cellStyle name="Percent 2 2" xfId="18" xr:uid="{5153F5B6-A5D7-44AA-B5A7-F1EC24CF7E3B}"/>
    <cellStyle name="Percent 3" xfId="12" xr:uid="{E3CEE116-8588-42D4-91E6-ED0A8073D259}"/>
    <cellStyle name="XLConnect.General" xfId="15" xr:uid="{C2BB2D12-3A1F-4E64-B634-1697E4BE9ECA}"/>
    <cellStyle name="XLConnect.Header" xfId="16" xr:uid="{98CF6C62-C158-41DD-BB9B-693F7B3F9A45}"/>
  </cellStyles>
  <dxfs count="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Baseline Water Supply-Demand Balance and Components of Demand</a:t>
            </a:r>
          </a:p>
        </c:rich>
      </c:tx>
      <c:layout>
        <c:manualLayout>
          <c:xMode val="edge"/>
          <c:yMode val="edge"/>
          <c:x val="0.2095809470200265"/>
          <c:y val="2.901369373027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43266856694813E-2"/>
          <c:y val="0.10444884139344435"/>
          <c:w val="0.89146608097046709"/>
          <c:h val="0.57482108106981455"/>
        </c:manualLayout>
      </c:layout>
      <c:areaChart>
        <c:grouping val="stacked"/>
        <c:varyColors val="0"/>
        <c:ser>
          <c:idx val="6"/>
          <c:order val="0"/>
          <c:tx>
            <c:v>Measured household consumption</c:v>
          </c:tx>
          <c:spPr>
            <a:solidFill>
              <a:schemeClr val="accent5">
                <a:lumMod val="20000"/>
                <a:lumOff val="8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summary'!$H$12:$AF$12</c:f>
              <c:numCache>
                <c:formatCode>0.00</c:formatCode>
                <c:ptCount val="25"/>
                <c:pt idx="0">
                  <c:v>29.503130717638889</c:v>
                </c:pt>
                <c:pt idx="1">
                  <c:v>30.670330422508293</c:v>
                </c:pt>
                <c:pt idx="2">
                  <c:v>31.637752866559197</c:v>
                </c:pt>
                <c:pt idx="3">
                  <c:v>32.475117361755636</c:v>
                </c:pt>
                <c:pt idx="4">
                  <c:v>33.441630032912862</c:v>
                </c:pt>
                <c:pt idx="5">
                  <c:v>34.430030862967968</c:v>
                </c:pt>
                <c:pt idx="6">
                  <c:v>35.325506884581245</c:v>
                </c:pt>
                <c:pt idx="7">
                  <c:v>36.1122695805023</c:v>
                </c:pt>
                <c:pt idx="8">
                  <c:v>36.914974327372882</c:v>
                </c:pt>
                <c:pt idx="9">
                  <c:v>37.677941412826826</c:v>
                </c:pt>
                <c:pt idx="10">
                  <c:v>38.385365695035091</c:v>
                </c:pt>
                <c:pt idx="11">
                  <c:v>39.047544716837791</c:v>
                </c:pt>
                <c:pt idx="12">
                  <c:v>39.678308757821306</c:v>
                </c:pt>
                <c:pt idx="13">
                  <c:v>40.282362350905309</c:v>
                </c:pt>
                <c:pt idx="14">
                  <c:v>40.88081630095742</c:v>
                </c:pt>
                <c:pt idx="15">
                  <c:v>41.460911869249102</c:v>
                </c:pt>
                <c:pt idx="16">
                  <c:v>42.034519214725719</c:v>
                </c:pt>
                <c:pt idx="17">
                  <c:v>42.608292329411483</c:v>
                </c:pt>
                <c:pt idx="18">
                  <c:v>43.18738276615305</c:v>
                </c:pt>
                <c:pt idx="19">
                  <c:v>43.775336068229464</c:v>
                </c:pt>
                <c:pt idx="20">
                  <c:v>44.355623761933472</c:v>
                </c:pt>
                <c:pt idx="21">
                  <c:v>44.935151387626519</c:v>
                </c:pt>
                <c:pt idx="22">
                  <c:v>45.519591469603313</c:v>
                </c:pt>
                <c:pt idx="23">
                  <c:v>46.10042496201126</c:v>
                </c:pt>
                <c:pt idx="24">
                  <c:v>46.678761151442345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B-44CD-9A74-ED5905D00623}"/>
            </c:ext>
          </c:extLst>
        </c:ser>
        <c:ser>
          <c:idx val="0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summary'!$H$10:$AF$10</c:f>
              <c:numCache>
                <c:formatCode>0.00</c:formatCode>
                <c:ptCount val="25"/>
                <c:pt idx="0">
                  <c:v>85.261640665575314</c:v>
                </c:pt>
                <c:pt idx="1">
                  <c:v>85.205033893510901</c:v>
                </c:pt>
                <c:pt idx="2">
                  <c:v>85.135910079594083</c:v>
                </c:pt>
                <c:pt idx="3">
                  <c:v>85.023081565418821</c:v>
                </c:pt>
                <c:pt idx="4">
                  <c:v>84.920470800677236</c:v>
                </c:pt>
                <c:pt idx="5">
                  <c:v>84.81015724604849</c:v>
                </c:pt>
                <c:pt idx="6">
                  <c:v>84.698550063108314</c:v>
                </c:pt>
                <c:pt idx="7">
                  <c:v>84.577591085389372</c:v>
                </c:pt>
                <c:pt idx="8">
                  <c:v>84.460263903154186</c:v>
                </c:pt>
                <c:pt idx="9">
                  <c:v>84.346621695858602</c:v>
                </c:pt>
                <c:pt idx="10">
                  <c:v>84.240998389837216</c:v>
                </c:pt>
                <c:pt idx="11">
                  <c:v>84.143399931416894</c:v>
                </c:pt>
                <c:pt idx="12">
                  <c:v>84.057338547581438</c:v>
                </c:pt>
                <c:pt idx="13">
                  <c:v>83.974026017407169</c:v>
                </c:pt>
                <c:pt idx="14">
                  <c:v>83.902382458002265</c:v>
                </c:pt>
                <c:pt idx="15">
                  <c:v>83.815777665895993</c:v>
                </c:pt>
                <c:pt idx="16">
                  <c:v>83.728552763031544</c:v>
                </c:pt>
                <c:pt idx="17">
                  <c:v>83.648109241386848</c:v>
                </c:pt>
                <c:pt idx="18">
                  <c:v>83.586509498066491</c:v>
                </c:pt>
                <c:pt idx="19">
                  <c:v>83.547544033327497</c:v>
                </c:pt>
                <c:pt idx="20">
                  <c:v>83.503653760550861</c:v>
                </c:pt>
                <c:pt idx="21">
                  <c:v>83.468342166941341</c:v>
                </c:pt>
                <c:pt idx="22">
                  <c:v>83.449773730324821</c:v>
                </c:pt>
                <c:pt idx="23">
                  <c:v>83.434151102427776</c:v>
                </c:pt>
                <c:pt idx="24">
                  <c:v>83.421710506546262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4B-44CD-9A74-ED5905D00623}"/>
            </c:ext>
          </c:extLst>
        </c:ser>
        <c:ser>
          <c:idx val="1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summary'!$H$14:$AF$14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31.874452537565421</c:v>
                </c:pt>
                <c:pt idx="6">
                  <c:v>31.772092352877323</c:v>
                </c:pt>
                <c:pt idx="7">
                  <c:v>32.148368099479626</c:v>
                </c:pt>
                <c:pt idx="8">
                  <c:v>32.03253034016322</c:v>
                </c:pt>
                <c:pt idx="9">
                  <c:v>32.447184841496721</c:v>
                </c:pt>
                <c:pt idx="10">
                  <c:v>31.995264751731622</c:v>
                </c:pt>
                <c:pt idx="11">
                  <c:v>32.319030330557325</c:v>
                </c:pt>
                <c:pt idx="12">
                  <c:v>32.138080533348827</c:v>
                </c:pt>
                <c:pt idx="13">
                  <c:v>32.801337138824124</c:v>
                </c:pt>
                <c:pt idx="14">
                  <c:v>32.447871895588719</c:v>
                </c:pt>
                <c:pt idx="15">
                  <c:v>32.12606187450632</c:v>
                </c:pt>
                <c:pt idx="16">
                  <c:v>32.666887926532119</c:v>
                </c:pt>
                <c:pt idx="17">
                  <c:v>32.732856985434722</c:v>
                </c:pt>
                <c:pt idx="18">
                  <c:v>32.482168463208424</c:v>
                </c:pt>
                <c:pt idx="19">
                  <c:v>33.125747440983119</c:v>
                </c:pt>
                <c:pt idx="20">
                  <c:v>32.744557780520921</c:v>
                </c:pt>
                <c:pt idx="21">
                  <c:v>33.177510175945322</c:v>
                </c:pt>
                <c:pt idx="22">
                  <c:v>32.482613565078118</c:v>
                </c:pt>
                <c:pt idx="23">
                  <c:v>33.000871869870124</c:v>
                </c:pt>
                <c:pt idx="24">
                  <c:v>33.299909037984818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4B-44CD-9A74-ED5905D00623}"/>
            </c:ext>
          </c:extLst>
        </c:ser>
        <c:ser>
          <c:idx val="2"/>
          <c:order val="3"/>
          <c:tx>
            <c:v>Total leakage</c:v>
          </c:tx>
          <c:spPr>
            <a:solidFill>
              <a:schemeClr val="accent4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summary'!$H$16:$AF$16</c:f>
              <c:numCache>
                <c:formatCode>0.00</c:formatCode>
                <c:ptCount val="25"/>
                <c:pt idx="0">
                  <c:v>28.355962209650752</c:v>
                </c:pt>
                <c:pt idx="1">
                  <c:v>28.355962209650752</c:v>
                </c:pt>
                <c:pt idx="2">
                  <c:v>28.355962209650752</c:v>
                </c:pt>
                <c:pt idx="3">
                  <c:v>28.355962209650752</c:v>
                </c:pt>
                <c:pt idx="4">
                  <c:v>28.355962209650752</c:v>
                </c:pt>
                <c:pt idx="5">
                  <c:v>28.355962209650752</c:v>
                </c:pt>
                <c:pt idx="6">
                  <c:v>28.355962209650752</c:v>
                </c:pt>
                <c:pt idx="7">
                  <c:v>28.355962209650752</c:v>
                </c:pt>
                <c:pt idx="8">
                  <c:v>28.355962209650752</c:v>
                </c:pt>
                <c:pt idx="9">
                  <c:v>28.355962209650752</c:v>
                </c:pt>
                <c:pt idx="10">
                  <c:v>28.355962209650752</c:v>
                </c:pt>
                <c:pt idx="11">
                  <c:v>28.355962209650752</c:v>
                </c:pt>
                <c:pt idx="12">
                  <c:v>28.355962209650752</c:v>
                </c:pt>
                <c:pt idx="13">
                  <c:v>28.355962209650752</c:v>
                </c:pt>
                <c:pt idx="14">
                  <c:v>28.355962209650752</c:v>
                </c:pt>
                <c:pt idx="15">
                  <c:v>28.355962209650752</c:v>
                </c:pt>
                <c:pt idx="16">
                  <c:v>28.355962209650752</c:v>
                </c:pt>
                <c:pt idx="17">
                  <c:v>28.355962209650752</c:v>
                </c:pt>
                <c:pt idx="18">
                  <c:v>28.355962209650752</c:v>
                </c:pt>
                <c:pt idx="19">
                  <c:v>28.355962209650752</c:v>
                </c:pt>
                <c:pt idx="20">
                  <c:v>28.355962209650752</c:v>
                </c:pt>
                <c:pt idx="21">
                  <c:v>28.355962209650752</c:v>
                </c:pt>
                <c:pt idx="22">
                  <c:v>28.355962209650752</c:v>
                </c:pt>
                <c:pt idx="23">
                  <c:v>28.355962209650752</c:v>
                </c:pt>
                <c:pt idx="24">
                  <c:v>28.355962209650752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4B-44CD-9A74-ED5905D00623}"/>
            </c:ext>
          </c:extLst>
        </c:ser>
        <c:ser>
          <c:idx val="3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summary'!$H$18:$AF$18</c:f>
              <c:numCache>
                <c:formatCode>0.00</c:formatCode>
                <c:ptCount val="25"/>
                <c:pt idx="0">
                  <c:v>2.9342763264353131</c:v>
                </c:pt>
                <c:pt idx="1">
                  <c:v>2.9342763264353415</c:v>
                </c:pt>
                <c:pt idx="2">
                  <c:v>2.9342763264353415</c:v>
                </c:pt>
                <c:pt idx="3">
                  <c:v>2.9342763264353131</c:v>
                </c:pt>
                <c:pt idx="4">
                  <c:v>2.9342763264353131</c:v>
                </c:pt>
                <c:pt idx="5">
                  <c:v>2.9342763264353415</c:v>
                </c:pt>
                <c:pt idx="6">
                  <c:v>2.9342763264353415</c:v>
                </c:pt>
                <c:pt idx="7">
                  <c:v>2.9342763264353131</c:v>
                </c:pt>
                <c:pt idx="8">
                  <c:v>2.9342763264353415</c:v>
                </c:pt>
                <c:pt idx="9">
                  <c:v>2.9342763264353415</c:v>
                </c:pt>
                <c:pt idx="10">
                  <c:v>2.9342763264353415</c:v>
                </c:pt>
                <c:pt idx="11">
                  <c:v>2.9342763264353131</c:v>
                </c:pt>
                <c:pt idx="12">
                  <c:v>2.9342763264353415</c:v>
                </c:pt>
                <c:pt idx="13">
                  <c:v>2.9342763264353415</c:v>
                </c:pt>
                <c:pt idx="14">
                  <c:v>2.9342763264353415</c:v>
                </c:pt>
                <c:pt idx="15">
                  <c:v>2.9342763264353415</c:v>
                </c:pt>
                <c:pt idx="16">
                  <c:v>2.9342763264353415</c:v>
                </c:pt>
                <c:pt idx="17">
                  <c:v>2.9342763264353415</c:v>
                </c:pt>
                <c:pt idx="18">
                  <c:v>2.9342763264353415</c:v>
                </c:pt>
                <c:pt idx="19">
                  <c:v>2.9342763264353415</c:v>
                </c:pt>
                <c:pt idx="20">
                  <c:v>2.9342763264353131</c:v>
                </c:pt>
                <c:pt idx="21">
                  <c:v>2.9342763264353415</c:v>
                </c:pt>
                <c:pt idx="22">
                  <c:v>2.9342763264353415</c:v>
                </c:pt>
                <c:pt idx="23">
                  <c:v>2.9342763264353131</c:v>
                </c:pt>
                <c:pt idx="24">
                  <c:v>2.9342763264353415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4B-44CD-9A74-ED5905D0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63480"/>
        <c:axId val="307465440"/>
      </c:areaChart>
      <c:lineChart>
        <c:grouping val="standard"/>
        <c:varyColors val="0"/>
        <c:ser>
          <c:idx val="4"/>
          <c:order val="5"/>
          <c:tx>
            <c:v>Total water available for use</c:v>
          </c:tx>
          <c:spPr>
            <a:ln w="38100"/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summary'!$H$7:$AF$7</c:f>
              <c:numCache>
                <c:formatCode>0.00</c:formatCode>
                <c:ptCount val="25"/>
                <c:pt idx="0">
                  <c:v>154.2945</c:v>
                </c:pt>
                <c:pt idx="1">
                  <c:v>154.25900000000001</c:v>
                </c:pt>
                <c:pt idx="2">
                  <c:v>154.2235</c:v>
                </c:pt>
                <c:pt idx="3">
                  <c:v>154.18800000000002</c:v>
                </c:pt>
                <c:pt idx="4">
                  <c:v>145.1525</c:v>
                </c:pt>
                <c:pt idx="5">
                  <c:v>145.11700000000002</c:v>
                </c:pt>
                <c:pt idx="6">
                  <c:v>145.08150000000001</c:v>
                </c:pt>
                <c:pt idx="7">
                  <c:v>145.04599999999999</c:v>
                </c:pt>
                <c:pt idx="8">
                  <c:v>145.01050000000001</c:v>
                </c:pt>
                <c:pt idx="9">
                  <c:v>123.97499999999999</c:v>
                </c:pt>
                <c:pt idx="10">
                  <c:v>123.93950000000001</c:v>
                </c:pt>
                <c:pt idx="11">
                  <c:v>123.904</c:v>
                </c:pt>
                <c:pt idx="12">
                  <c:v>123.86850000000001</c:v>
                </c:pt>
                <c:pt idx="13">
                  <c:v>123.833</c:v>
                </c:pt>
                <c:pt idx="14">
                  <c:v>123.79750000000001</c:v>
                </c:pt>
                <c:pt idx="15">
                  <c:v>123.762</c:v>
                </c:pt>
                <c:pt idx="16">
                  <c:v>123.72650000000002</c:v>
                </c:pt>
                <c:pt idx="17">
                  <c:v>123.691</c:v>
                </c:pt>
                <c:pt idx="18">
                  <c:v>123.65550000000002</c:v>
                </c:pt>
                <c:pt idx="19">
                  <c:v>123.62</c:v>
                </c:pt>
                <c:pt idx="20">
                  <c:v>123.58450000000002</c:v>
                </c:pt>
                <c:pt idx="21">
                  <c:v>123.54900000000001</c:v>
                </c:pt>
                <c:pt idx="22">
                  <c:v>123.51349999999999</c:v>
                </c:pt>
                <c:pt idx="23">
                  <c:v>123.47800000000001</c:v>
                </c:pt>
                <c:pt idx="24">
                  <c:v>123.4425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34B-44CD-9A74-ED5905D00623}"/>
            </c:ext>
          </c:extLst>
        </c:ser>
        <c:ser>
          <c:idx val="5"/>
          <c:order val="6"/>
          <c:tx>
            <c:v>Total demand + target headroom (baseline)</c:v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summary'!$H$20:$AF$20</c:f>
              <c:numCache>
                <c:formatCode>0.00</c:formatCode>
                <c:ptCount val="25"/>
                <c:pt idx="0">
                  <c:v>182.14078594282677</c:v>
                </c:pt>
                <c:pt idx="1">
                  <c:v>183.30488385418832</c:v>
                </c:pt>
                <c:pt idx="2">
                  <c:v>183.8492714707171</c:v>
                </c:pt>
                <c:pt idx="3">
                  <c:v>185.77534212796246</c:v>
                </c:pt>
                <c:pt idx="4">
                  <c:v>186.31249189610958</c:v>
                </c:pt>
                <c:pt idx="5">
                  <c:v>187.21487918266797</c:v>
                </c:pt>
                <c:pt idx="6">
                  <c:v>188.046387836653</c:v>
                </c:pt>
                <c:pt idx="7">
                  <c:v>188.79846730145735</c:v>
                </c:pt>
                <c:pt idx="8">
                  <c:v>189.50800710677638</c:v>
                </c:pt>
                <c:pt idx="9">
                  <c:v>190.56198648626827</c:v>
                </c:pt>
                <c:pt idx="10">
                  <c:v>190.88186737269004</c:v>
                </c:pt>
                <c:pt idx="11">
                  <c:v>191.46021351489807</c:v>
                </c:pt>
                <c:pt idx="12">
                  <c:v>191.56396637483769</c:v>
                </c:pt>
                <c:pt idx="13">
                  <c:v>192.6979640432227</c:v>
                </c:pt>
                <c:pt idx="14">
                  <c:v>192.8313091906345</c:v>
                </c:pt>
                <c:pt idx="15">
                  <c:v>192.7929899457375</c:v>
                </c:pt>
                <c:pt idx="16">
                  <c:v>193.7801984403755</c:v>
                </c:pt>
                <c:pt idx="17">
                  <c:v>194.28949709231915</c:v>
                </c:pt>
                <c:pt idx="18">
                  <c:v>194.63629926351408</c:v>
                </c:pt>
                <c:pt idx="19">
                  <c:v>195.63886607862619</c:v>
                </c:pt>
                <c:pt idx="20">
                  <c:v>195.80407383909133</c:v>
                </c:pt>
                <c:pt idx="21">
                  <c:v>196.64124226659928</c:v>
                </c:pt>
                <c:pt idx="22">
                  <c:v>196.50221730109234</c:v>
                </c:pt>
                <c:pt idx="23">
                  <c:v>197.42568647039522</c:v>
                </c:pt>
                <c:pt idx="24">
                  <c:v>198.30061923205955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34B-44CD-9A74-ED5905D0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463480"/>
        <c:axId val="307465440"/>
      </c:lineChart>
      <c:catAx>
        <c:axId val="30746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465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0746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2.0359337875782983E-2"/>
              <c:y val="0.39858528733632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463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452269470774322"/>
          <c:y val="0.82158446545736608"/>
          <c:w val="0.7156398695723647"/>
          <c:h val="0.164029122700770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Final Planning Water Supply-Demand Balance and Components of Demand</a:t>
            </a:r>
          </a:p>
        </c:rich>
      </c:tx>
      <c:layout>
        <c:manualLayout>
          <c:xMode val="edge"/>
          <c:yMode val="edge"/>
          <c:x val="0.2513914688344755"/>
          <c:y val="3.1007826724362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173054999100374E-2"/>
          <c:y val="9.8645246544535992E-2"/>
          <c:w val="0.89767565444686193"/>
          <c:h val="0.59668615598770525"/>
        </c:manualLayout>
      </c:layout>
      <c:areaChart>
        <c:grouping val="stacked"/>
        <c:varyColors val="0"/>
        <c:ser>
          <c:idx val="2"/>
          <c:order val="0"/>
          <c:tx>
            <c:v>Measured household consumption</c:v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summary'!$H$13:$AF$13</c:f>
              <c:numCache>
                <c:formatCode>0.00</c:formatCode>
                <c:ptCount val="25"/>
                <c:pt idx="0">
                  <c:v>30.450955044688264</c:v>
                </c:pt>
                <c:pt idx="1">
                  <c:v>34.069630367164898</c:v>
                </c:pt>
                <c:pt idx="2">
                  <c:v>38.088287191872219</c:v>
                </c:pt>
                <c:pt idx="3">
                  <c:v>42.210770848815557</c:v>
                </c:pt>
                <c:pt idx="4">
                  <c:v>46.459596016024435</c:v>
                </c:pt>
                <c:pt idx="5">
                  <c:v>51.87961292404718</c:v>
                </c:pt>
                <c:pt idx="6">
                  <c:v>58.529607193508383</c:v>
                </c:pt>
                <c:pt idx="7">
                  <c:v>65.036360071307342</c:v>
                </c:pt>
                <c:pt idx="8">
                  <c:v>71.530506717974063</c:v>
                </c:pt>
                <c:pt idx="9">
                  <c:v>77.963117191722986</c:v>
                </c:pt>
                <c:pt idx="10">
                  <c:v>83.802421101983455</c:v>
                </c:pt>
                <c:pt idx="11">
                  <c:v>89.583082913058618</c:v>
                </c:pt>
                <c:pt idx="12">
                  <c:v>95.321784515538994</c:v>
                </c:pt>
                <c:pt idx="13">
                  <c:v>101.02552324705974</c:v>
                </c:pt>
                <c:pt idx="14">
                  <c:v>100.76353931509526</c:v>
                </c:pt>
                <c:pt idx="15">
                  <c:v>100.48515470946468</c:v>
                </c:pt>
                <c:pt idx="16">
                  <c:v>100.20185694773477</c:v>
                </c:pt>
                <c:pt idx="17">
                  <c:v>99.920037821707936</c:v>
                </c:pt>
                <c:pt idx="18">
                  <c:v>99.644555340602565</c:v>
                </c:pt>
                <c:pt idx="19">
                  <c:v>99.66453019933509</c:v>
                </c:pt>
                <c:pt idx="20">
                  <c:v>99.720933394770455</c:v>
                </c:pt>
                <c:pt idx="21">
                  <c:v>100.25287346985372</c:v>
                </c:pt>
                <c:pt idx="22">
                  <c:v>100.79043238082745</c:v>
                </c:pt>
                <c:pt idx="23">
                  <c:v>101.3252201156953</c:v>
                </c:pt>
                <c:pt idx="24">
                  <c:v>101.85827129175614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F-42B4-8845-3282E88EF863}"/>
            </c:ext>
          </c:extLst>
        </c:ser>
        <c:ser>
          <c:idx val="4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summary'!$H$11:$AF$11</c:f>
              <c:numCache>
                <c:formatCode>0.00</c:formatCode>
                <c:ptCount val="25"/>
                <c:pt idx="0">
                  <c:v>84.19609230519734</c:v>
                </c:pt>
                <c:pt idx="1">
                  <c:v>81.177335013263061</c:v>
                </c:pt>
                <c:pt idx="2">
                  <c:v>77.249580699372288</c:v>
                </c:pt>
                <c:pt idx="3">
                  <c:v>72.809864725991886</c:v>
                </c:pt>
                <c:pt idx="4">
                  <c:v>68.345796696726183</c:v>
                </c:pt>
                <c:pt idx="5">
                  <c:v>61.121418572841961</c:v>
                </c:pt>
                <c:pt idx="6">
                  <c:v>53.947233792079501</c:v>
                </c:pt>
                <c:pt idx="7">
                  <c:v>46.804633579071208</c:v>
                </c:pt>
                <c:pt idx="8">
                  <c:v>39.698583061315432</c:v>
                </c:pt>
                <c:pt idx="9">
                  <c:v>32.622383028571846</c:v>
                </c:pt>
                <c:pt idx="10">
                  <c:v>25.575303114902958</c:v>
                </c:pt>
                <c:pt idx="11">
                  <c:v>18.553129023075527</c:v>
                </c:pt>
                <c:pt idx="12">
                  <c:v>11.555996785225249</c:v>
                </c:pt>
                <c:pt idx="13">
                  <c:v>4.5725860342924296</c:v>
                </c:pt>
                <c:pt idx="14">
                  <c:v>4.5009424748875251</c:v>
                </c:pt>
                <c:pt idx="15">
                  <c:v>4.4143376827812535</c:v>
                </c:pt>
                <c:pt idx="16">
                  <c:v>4.3271127799168045</c:v>
                </c:pt>
                <c:pt idx="17">
                  <c:v>4.2466692582721084</c:v>
                </c:pt>
                <c:pt idx="18">
                  <c:v>4.1850695149517509</c:v>
                </c:pt>
                <c:pt idx="19">
                  <c:v>4.1461040502127577</c:v>
                </c:pt>
                <c:pt idx="20">
                  <c:v>4.1022137774361216</c:v>
                </c:pt>
                <c:pt idx="21">
                  <c:v>4.0669021838266008</c:v>
                </c:pt>
                <c:pt idx="22">
                  <c:v>4.0483337472100818</c:v>
                </c:pt>
                <c:pt idx="23">
                  <c:v>4.0327111193130367</c:v>
                </c:pt>
                <c:pt idx="24">
                  <c:v>4.0202705234315221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F-42B4-8845-3282E88EF863}"/>
            </c:ext>
          </c:extLst>
        </c:ser>
        <c:ser>
          <c:idx val="5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summary'!$H$15:$AF$15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31.872636057565423</c:v>
                </c:pt>
                <c:pt idx="6">
                  <c:v>31.768459392877322</c:v>
                </c:pt>
                <c:pt idx="7">
                  <c:v>32.142918659479619</c:v>
                </c:pt>
                <c:pt idx="8">
                  <c:v>32.025264420163225</c:v>
                </c:pt>
                <c:pt idx="9">
                  <c:v>32.438102441496724</c:v>
                </c:pt>
                <c:pt idx="10">
                  <c:v>31.954430471731623</c:v>
                </c:pt>
                <c:pt idx="11">
                  <c:v>32.246444170557325</c:v>
                </c:pt>
                <c:pt idx="12">
                  <c:v>32.033742493348825</c:v>
                </c:pt>
                <c:pt idx="13">
                  <c:v>32.665247218824121</c:v>
                </c:pt>
                <c:pt idx="14">
                  <c:v>32.280030095588721</c:v>
                </c:pt>
                <c:pt idx="15">
                  <c:v>31.926468194506324</c:v>
                </c:pt>
                <c:pt idx="16">
                  <c:v>32.435542366532118</c:v>
                </c:pt>
                <c:pt idx="17">
                  <c:v>32.469759545434719</c:v>
                </c:pt>
                <c:pt idx="18">
                  <c:v>32.187319143208427</c:v>
                </c:pt>
                <c:pt idx="19">
                  <c:v>32.79914624098312</c:v>
                </c:pt>
                <c:pt idx="20">
                  <c:v>32.386204700520921</c:v>
                </c:pt>
                <c:pt idx="21">
                  <c:v>32.78740521594532</c:v>
                </c:pt>
                <c:pt idx="22">
                  <c:v>32.060756725078122</c:v>
                </c:pt>
                <c:pt idx="23">
                  <c:v>32.547263149870126</c:v>
                </c:pt>
                <c:pt idx="24">
                  <c:v>32.814548437984818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EF-42B4-8845-3282E88EF863}"/>
            </c:ext>
          </c:extLst>
        </c:ser>
        <c:ser>
          <c:idx val="6"/>
          <c:order val="3"/>
          <c:tx>
            <c:v>Total leakage</c:v>
          </c:tx>
          <c:spPr>
            <a:solidFill>
              <a:srgbClr val="FFC00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summary'!$H$17:$AF$17</c:f>
              <c:numCache>
                <c:formatCode>0.00</c:formatCode>
                <c:ptCount val="25"/>
                <c:pt idx="0">
                  <c:v>26.631674209650754</c:v>
                </c:pt>
                <c:pt idx="1">
                  <c:v>25.338458209650753</c:v>
                </c:pt>
                <c:pt idx="2">
                  <c:v>24.691850209650752</c:v>
                </c:pt>
                <c:pt idx="3">
                  <c:v>24.260778209650752</c:v>
                </c:pt>
                <c:pt idx="4">
                  <c:v>24.045242209650752</c:v>
                </c:pt>
                <c:pt idx="5">
                  <c:v>23.730842209650753</c:v>
                </c:pt>
                <c:pt idx="6">
                  <c:v>23.416442209650754</c:v>
                </c:pt>
                <c:pt idx="7">
                  <c:v>23.102042209650755</c:v>
                </c:pt>
                <c:pt idx="8">
                  <c:v>22.787642209650755</c:v>
                </c:pt>
                <c:pt idx="9">
                  <c:v>22.473242209650756</c:v>
                </c:pt>
                <c:pt idx="10">
                  <c:v>22.158842209650757</c:v>
                </c:pt>
                <c:pt idx="11">
                  <c:v>21.844442209650758</c:v>
                </c:pt>
                <c:pt idx="12">
                  <c:v>21.530042209650762</c:v>
                </c:pt>
                <c:pt idx="13">
                  <c:v>21.215642209650763</c:v>
                </c:pt>
                <c:pt idx="14">
                  <c:v>20.901242209650764</c:v>
                </c:pt>
                <c:pt idx="15">
                  <c:v>20.586842209650765</c:v>
                </c:pt>
                <c:pt idx="16">
                  <c:v>20.272442209650766</c:v>
                </c:pt>
                <c:pt idx="17">
                  <c:v>19.958042209650767</c:v>
                </c:pt>
                <c:pt idx="18">
                  <c:v>19.643642209650771</c:v>
                </c:pt>
                <c:pt idx="19">
                  <c:v>19.329242209650772</c:v>
                </c:pt>
                <c:pt idx="20">
                  <c:v>19.014842209650773</c:v>
                </c:pt>
                <c:pt idx="21">
                  <c:v>18.700442209650774</c:v>
                </c:pt>
                <c:pt idx="22">
                  <c:v>18.386042209650775</c:v>
                </c:pt>
                <c:pt idx="23">
                  <c:v>18.071642209650776</c:v>
                </c:pt>
                <c:pt idx="24">
                  <c:v>17.757242209650776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EF-42B4-8845-3282E88EF863}"/>
            </c:ext>
          </c:extLst>
        </c:ser>
        <c:ser>
          <c:idx val="7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summary'!$H$19:$AF$19</c:f>
              <c:numCache>
                <c:formatCode>0.00</c:formatCode>
                <c:ptCount val="25"/>
                <c:pt idx="0">
                  <c:v>2.934276326435338</c:v>
                </c:pt>
                <c:pt idx="1">
                  <c:v>2.934276326435338</c:v>
                </c:pt>
                <c:pt idx="2">
                  <c:v>2.9342763264353238</c:v>
                </c:pt>
                <c:pt idx="3">
                  <c:v>2.9342763264353522</c:v>
                </c:pt>
                <c:pt idx="4">
                  <c:v>2.934276326435338</c:v>
                </c:pt>
                <c:pt idx="5">
                  <c:v>2.9342763264353309</c:v>
                </c:pt>
                <c:pt idx="6">
                  <c:v>2.9342763264353522</c:v>
                </c:pt>
                <c:pt idx="7">
                  <c:v>2.9342763264353451</c:v>
                </c:pt>
                <c:pt idx="8">
                  <c:v>2.9342763264353096</c:v>
                </c:pt>
                <c:pt idx="9">
                  <c:v>2.9342763264353593</c:v>
                </c:pt>
                <c:pt idx="10">
                  <c:v>2.9342763264353522</c:v>
                </c:pt>
                <c:pt idx="11">
                  <c:v>2.9342763264353451</c:v>
                </c:pt>
                <c:pt idx="12">
                  <c:v>2.9342763264353628</c:v>
                </c:pt>
                <c:pt idx="13">
                  <c:v>2.9342763264353273</c:v>
                </c:pt>
                <c:pt idx="14">
                  <c:v>2.9342763264353486</c:v>
                </c:pt>
                <c:pt idx="15">
                  <c:v>2.9342763264353415</c:v>
                </c:pt>
                <c:pt idx="16">
                  <c:v>2.9342763264353628</c:v>
                </c:pt>
                <c:pt idx="17">
                  <c:v>2.9342763264353273</c:v>
                </c:pt>
                <c:pt idx="18">
                  <c:v>2.9342763264353451</c:v>
                </c:pt>
                <c:pt idx="19">
                  <c:v>2.9342763264353096</c:v>
                </c:pt>
                <c:pt idx="20">
                  <c:v>2.9342763264353593</c:v>
                </c:pt>
                <c:pt idx="21">
                  <c:v>2.9342763264353238</c:v>
                </c:pt>
                <c:pt idx="22">
                  <c:v>2.9342763264353451</c:v>
                </c:pt>
                <c:pt idx="23">
                  <c:v>2.934276326435338</c:v>
                </c:pt>
                <c:pt idx="24">
                  <c:v>2.9342763264353593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EF-42B4-8845-3282E88EF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66320"/>
        <c:axId val="381964752"/>
      </c:areaChart>
      <c:lineChart>
        <c:grouping val="standard"/>
        <c:varyColors val="0"/>
        <c:ser>
          <c:idx val="0"/>
          <c:order val="5"/>
          <c:tx>
            <c:v>Total water available for use</c:v>
          </c:tx>
          <c:spPr>
            <a:ln w="38100"/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summary'!$H$8:$AF$8</c:f>
              <c:numCache>
                <c:formatCode>0.00</c:formatCode>
                <c:ptCount val="25"/>
                <c:pt idx="0">
                  <c:v>174.49449999999999</c:v>
                </c:pt>
                <c:pt idx="1">
                  <c:v>174.459</c:v>
                </c:pt>
                <c:pt idx="2">
                  <c:v>174.42349999999999</c:v>
                </c:pt>
                <c:pt idx="3">
                  <c:v>174.38800000000001</c:v>
                </c:pt>
                <c:pt idx="4">
                  <c:v>178.6525</c:v>
                </c:pt>
                <c:pt idx="5">
                  <c:v>178.61700000000002</c:v>
                </c:pt>
                <c:pt idx="6">
                  <c:v>178.58150000000001</c:v>
                </c:pt>
                <c:pt idx="7">
                  <c:v>178.54599999999999</c:v>
                </c:pt>
                <c:pt idx="8">
                  <c:v>178.51050000000001</c:v>
                </c:pt>
                <c:pt idx="9">
                  <c:v>178.57499999999999</c:v>
                </c:pt>
                <c:pt idx="10">
                  <c:v>178.5395</c:v>
                </c:pt>
                <c:pt idx="11">
                  <c:v>178.50399999999999</c:v>
                </c:pt>
                <c:pt idx="12">
                  <c:v>178.46850000000001</c:v>
                </c:pt>
                <c:pt idx="13">
                  <c:v>178.43299999999999</c:v>
                </c:pt>
                <c:pt idx="14">
                  <c:v>178.39750000000001</c:v>
                </c:pt>
                <c:pt idx="15">
                  <c:v>178.36199999999999</c:v>
                </c:pt>
                <c:pt idx="16">
                  <c:v>178.32650000000001</c:v>
                </c:pt>
                <c:pt idx="17">
                  <c:v>178.291</c:v>
                </c:pt>
                <c:pt idx="18">
                  <c:v>178.25550000000001</c:v>
                </c:pt>
                <c:pt idx="19">
                  <c:v>178.22</c:v>
                </c:pt>
                <c:pt idx="20">
                  <c:v>178.18450000000001</c:v>
                </c:pt>
                <c:pt idx="21">
                  <c:v>178.149</c:v>
                </c:pt>
                <c:pt idx="22">
                  <c:v>178.11349999999999</c:v>
                </c:pt>
                <c:pt idx="23">
                  <c:v>178.078</c:v>
                </c:pt>
                <c:pt idx="24">
                  <c:v>178.04249999999999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EF-42B4-8845-3282E88EF863}"/>
            </c:ext>
          </c:extLst>
        </c:ser>
        <c:ser>
          <c:idx val="1"/>
          <c:order val="6"/>
          <c:tx>
            <c:v>Total demand + target headroom (final plan)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summary'!$H$21:$AF$21</c:f>
              <c:numCache>
                <c:formatCode>0.00</c:formatCode>
                <c:ptCount val="25"/>
                <c:pt idx="0">
                  <c:v>180.29877390949824</c:v>
                </c:pt>
                <c:pt idx="1">
                  <c:v>179.65898091859705</c:v>
                </c:pt>
                <c:pt idx="2">
                  <c:v>178.74936441580832</c:v>
                </c:pt>
                <c:pt idx="3">
                  <c:v>179.20259477559546</c:v>
                </c:pt>
                <c:pt idx="4">
                  <c:v>178.44506377527011</c:v>
                </c:pt>
                <c:pt idx="5">
                  <c:v>176.34878609054064</c:v>
                </c:pt>
                <c:pt idx="6">
                  <c:v>175.55601891455129</c:v>
                </c:pt>
                <c:pt idx="7">
                  <c:v>174.69023084594426</c:v>
                </c:pt>
                <c:pt idx="8">
                  <c:v>173.7862727355388</c:v>
                </c:pt>
                <c:pt idx="9">
                  <c:v>173.23112119787768</c:v>
                </c:pt>
                <c:pt idx="10">
                  <c:v>171.39527322470414</c:v>
                </c:pt>
                <c:pt idx="11">
                  <c:v>169.82137464277756</c:v>
                </c:pt>
                <c:pt idx="12">
                  <c:v>167.7758423301992</c:v>
                </c:pt>
                <c:pt idx="13">
                  <c:v>166.76327503626237</c:v>
                </c:pt>
                <c:pt idx="14">
                  <c:v>165.69003042165761</c:v>
                </c:pt>
                <c:pt idx="15">
                  <c:v>164.44707912283835</c:v>
                </c:pt>
                <c:pt idx="16">
                  <c:v>164.23123063026983</c:v>
                </c:pt>
                <c:pt idx="17">
                  <c:v>163.53878516150084</c:v>
                </c:pt>
                <c:pt idx="18">
                  <c:v>162.68486253484886</c:v>
                </c:pt>
                <c:pt idx="19">
                  <c:v>162.77329902661705</c:v>
                </c:pt>
                <c:pt idx="20">
                  <c:v>162.06847040881362</c:v>
                </c:pt>
                <c:pt idx="21">
                  <c:v>162.51189940571177</c:v>
                </c:pt>
                <c:pt idx="22">
                  <c:v>161.97984138920177</c:v>
                </c:pt>
                <c:pt idx="23">
                  <c:v>162.51111292096456</c:v>
                </c:pt>
                <c:pt idx="24">
                  <c:v>162.99460878925862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EF-42B4-8845-3282E88EF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966320"/>
        <c:axId val="381964752"/>
      </c:lineChart>
      <c:catAx>
        <c:axId val="38196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19647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8196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1.1787170733594039E-2"/>
              <c:y val="0.391569868932780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19663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0462352319027"/>
          <c:y val="0.86293208375252162"/>
          <c:w val="0.65132029756727983"/>
          <c:h val="0.126917950379431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Baseline Components of Demand</a:t>
            </a:r>
          </a:p>
        </c:rich>
      </c:tx>
      <c:layout>
        <c:manualLayout>
          <c:xMode val="edge"/>
          <c:yMode val="edge"/>
          <c:x val="0.2095809470200265"/>
          <c:y val="2.901369373027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43266856694813E-2"/>
          <c:y val="0.10444884139344435"/>
          <c:w val="0.89146608097046709"/>
          <c:h val="0.57482108106981455"/>
        </c:manualLayout>
      </c:layout>
      <c:areaChart>
        <c:grouping val="stacked"/>
        <c:varyColors val="0"/>
        <c:ser>
          <c:idx val="6"/>
          <c:order val="0"/>
          <c:tx>
            <c:v>Measured household consumption</c:v>
          </c:tx>
          <c:spPr>
            <a:solidFill>
              <a:schemeClr val="accent5">
                <a:lumMod val="20000"/>
                <a:lumOff val="8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summary'!$H$12:$AF$12</c:f>
              <c:numCache>
                <c:formatCode>0.00</c:formatCode>
                <c:ptCount val="25"/>
                <c:pt idx="0">
                  <c:v>29.503130717638889</c:v>
                </c:pt>
                <c:pt idx="1">
                  <c:v>30.670330422508293</c:v>
                </c:pt>
                <c:pt idx="2">
                  <c:v>31.637752866559197</c:v>
                </c:pt>
                <c:pt idx="3">
                  <c:v>32.475117361755636</c:v>
                </c:pt>
                <c:pt idx="4">
                  <c:v>33.441630032912862</c:v>
                </c:pt>
                <c:pt idx="5">
                  <c:v>34.430030862967968</c:v>
                </c:pt>
                <c:pt idx="6">
                  <c:v>35.325506884581245</c:v>
                </c:pt>
                <c:pt idx="7">
                  <c:v>36.1122695805023</c:v>
                </c:pt>
                <c:pt idx="8">
                  <c:v>36.914974327372882</c:v>
                </c:pt>
                <c:pt idx="9">
                  <c:v>37.677941412826826</c:v>
                </c:pt>
                <c:pt idx="10">
                  <c:v>38.385365695035091</c:v>
                </c:pt>
                <c:pt idx="11">
                  <c:v>39.047544716837791</c:v>
                </c:pt>
                <c:pt idx="12">
                  <c:v>39.678308757821306</c:v>
                </c:pt>
                <c:pt idx="13">
                  <c:v>40.282362350905309</c:v>
                </c:pt>
                <c:pt idx="14">
                  <c:v>40.88081630095742</c:v>
                </c:pt>
                <c:pt idx="15">
                  <c:v>41.460911869249102</c:v>
                </c:pt>
                <c:pt idx="16">
                  <c:v>42.034519214725719</c:v>
                </c:pt>
                <c:pt idx="17">
                  <c:v>42.608292329411483</c:v>
                </c:pt>
                <c:pt idx="18">
                  <c:v>43.18738276615305</c:v>
                </c:pt>
                <c:pt idx="19">
                  <c:v>43.775336068229464</c:v>
                </c:pt>
                <c:pt idx="20">
                  <c:v>44.355623761933472</c:v>
                </c:pt>
                <c:pt idx="21">
                  <c:v>44.935151387626519</c:v>
                </c:pt>
                <c:pt idx="22">
                  <c:v>45.519591469603313</c:v>
                </c:pt>
                <c:pt idx="23">
                  <c:v>46.10042496201126</c:v>
                </c:pt>
                <c:pt idx="24">
                  <c:v>46.678761151442345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2C-4477-9D7E-B81188709009}"/>
            </c:ext>
          </c:extLst>
        </c:ser>
        <c:ser>
          <c:idx val="0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summary'!$H$10:$AF$10</c:f>
              <c:numCache>
                <c:formatCode>0.00</c:formatCode>
                <c:ptCount val="25"/>
                <c:pt idx="0">
                  <c:v>85.261640665575314</c:v>
                </c:pt>
                <c:pt idx="1">
                  <c:v>85.205033893510901</c:v>
                </c:pt>
                <c:pt idx="2">
                  <c:v>85.135910079594083</c:v>
                </c:pt>
                <c:pt idx="3">
                  <c:v>85.023081565418821</c:v>
                </c:pt>
                <c:pt idx="4">
                  <c:v>84.920470800677236</c:v>
                </c:pt>
                <c:pt idx="5">
                  <c:v>84.81015724604849</c:v>
                </c:pt>
                <c:pt idx="6">
                  <c:v>84.698550063108314</c:v>
                </c:pt>
                <c:pt idx="7">
                  <c:v>84.577591085389372</c:v>
                </c:pt>
                <c:pt idx="8">
                  <c:v>84.460263903154186</c:v>
                </c:pt>
                <c:pt idx="9">
                  <c:v>84.346621695858602</c:v>
                </c:pt>
                <c:pt idx="10">
                  <c:v>84.240998389837216</c:v>
                </c:pt>
                <c:pt idx="11">
                  <c:v>84.143399931416894</c:v>
                </c:pt>
                <c:pt idx="12">
                  <c:v>84.057338547581438</c:v>
                </c:pt>
                <c:pt idx="13">
                  <c:v>83.974026017407169</c:v>
                </c:pt>
                <c:pt idx="14">
                  <c:v>83.902382458002265</c:v>
                </c:pt>
                <c:pt idx="15">
                  <c:v>83.815777665895993</c:v>
                </c:pt>
                <c:pt idx="16">
                  <c:v>83.728552763031544</c:v>
                </c:pt>
                <c:pt idx="17">
                  <c:v>83.648109241386848</c:v>
                </c:pt>
                <c:pt idx="18">
                  <c:v>83.586509498066491</c:v>
                </c:pt>
                <c:pt idx="19">
                  <c:v>83.547544033327497</c:v>
                </c:pt>
                <c:pt idx="20">
                  <c:v>83.503653760550861</c:v>
                </c:pt>
                <c:pt idx="21">
                  <c:v>83.468342166941341</c:v>
                </c:pt>
                <c:pt idx="22">
                  <c:v>83.449773730324821</c:v>
                </c:pt>
                <c:pt idx="23">
                  <c:v>83.434151102427776</c:v>
                </c:pt>
                <c:pt idx="24">
                  <c:v>83.421710506546262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2C-4477-9D7E-B81188709009}"/>
            </c:ext>
          </c:extLst>
        </c:ser>
        <c:ser>
          <c:idx val="1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summary'!$H$14:$AF$14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31.874452537565421</c:v>
                </c:pt>
                <c:pt idx="6">
                  <c:v>31.772092352877323</c:v>
                </c:pt>
                <c:pt idx="7">
                  <c:v>32.148368099479626</c:v>
                </c:pt>
                <c:pt idx="8">
                  <c:v>32.03253034016322</c:v>
                </c:pt>
                <c:pt idx="9">
                  <c:v>32.447184841496721</c:v>
                </c:pt>
                <c:pt idx="10">
                  <c:v>31.995264751731622</c:v>
                </c:pt>
                <c:pt idx="11">
                  <c:v>32.319030330557325</c:v>
                </c:pt>
                <c:pt idx="12">
                  <c:v>32.138080533348827</c:v>
                </c:pt>
                <c:pt idx="13">
                  <c:v>32.801337138824124</c:v>
                </c:pt>
                <c:pt idx="14">
                  <c:v>32.447871895588719</c:v>
                </c:pt>
                <c:pt idx="15">
                  <c:v>32.12606187450632</c:v>
                </c:pt>
                <c:pt idx="16">
                  <c:v>32.666887926532119</c:v>
                </c:pt>
                <c:pt idx="17">
                  <c:v>32.732856985434722</c:v>
                </c:pt>
                <c:pt idx="18">
                  <c:v>32.482168463208424</c:v>
                </c:pt>
                <c:pt idx="19">
                  <c:v>33.125747440983119</c:v>
                </c:pt>
                <c:pt idx="20">
                  <c:v>32.744557780520921</c:v>
                </c:pt>
                <c:pt idx="21">
                  <c:v>33.177510175945322</c:v>
                </c:pt>
                <c:pt idx="22">
                  <c:v>32.482613565078118</c:v>
                </c:pt>
                <c:pt idx="23">
                  <c:v>33.000871869870124</c:v>
                </c:pt>
                <c:pt idx="24">
                  <c:v>33.299909037984818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2C-4477-9D7E-B81188709009}"/>
            </c:ext>
          </c:extLst>
        </c:ser>
        <c:ser>
          <c:idx val="2"/>
          <c:order val="3"/>
          <c:tx>
            <c:v>Total leakage</c:v>
          </c:tx>
          <c:spPr>
            <a:solidFill>
              <a:schemeClr val="accent4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summary'!$H$16:$AF$16</c:f>
              <c:numCache>
                <c:formatCode>0.00</c:formatCode>
                <c:ptCount val="25"/>
                <c:pt idx="0">
                  <c:v>28.355962209650752</c:v>
                </c:pt>
                <c:pt idx="1">
                  <c:v>28.355962209650752</c:v>
                </c:pt>
                <c:pt idx="2">
                  <c:v>28.355962209650752</c:v>
                </c:pt>
                <c:pt idx="3">
                  <c:v>28.355962209650752</c:v>
                </c:pt>
                <c:pt idx="4">
                  <c:v>28.355962209650752</c:v>
                </c:pt>
                <c:pt idx="5">
                  <c:v>28.355962209650752</c:v>
                </c:pt>
                <c:pt idx="6">
                  <c:v>28.355962209650752</c:v>
                </c:pt>
                <c:pt idx="7">
                  <c:v>28.355962209650752</c:v>
                </c:pt>
                <c:pt idx="8">
                  <c:v>28.355962209650752</c:v>
                </c:pt>
                <c:pt idx="9">
                  <c:v>28.355962209650752</c:v>
                </c:pt>
                <c:pt idx="10">
                  <c:v>28.355962209650752</c:v>
                </c:pt>
                <c:pt idx="11">
                  <c:v>28.355962209650752</c:v>
                </c:pt>
                <c:pt idx="12">
                  <c:v>28.355962209650752</c:v>
                </c:pt>
                <c:pt idx="13">
                  <c:v>28.355962209650752</c:v>
                </c:pt>
                <c:pt idx="14">
                  <c:v>28.355962209650752</c:v>
                </c:pt>
                <c:pt idx="15">
                  <c:v>28.355962209650752</c:v>
                </c:pt>
                <c:pt idx="16">
                  <c:v>28.355962209650752</c:v>
                </c:pt>
                <c:pt idx="17">
                  <c:v>28.355962209650752</c:v>
                </c:pt>
                <c:pt idx="18">
                  <c:v>28.355962209650752</c:v>
                </c:pt>
                <c:pt idx="19">
                  <c:v>28.355962209650752</c:v>
                </c:pt>
                <c:pt idx="20">
                  <c:v>28.355962209650752</c:v>
                </c:pt>
                <c:pt idx="21">
                  <c:v>28.355962209650752</c:v>
                </c:pt>
                <c:pt idx="22">
                  <c:v>28.355962209650752</c:v>
                </c:pt>
                <c:pt idx="23">
                  <c:v>28.355962209650752</c:v>
                </c:pt>
                <c:pt idx="24">
                  <c:v>28.355962209650752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2C-4477-9D7E-B81188709009}"/>
            </c:ext>
          </c:extLst>
        </c:ser>
        <c:ser>
          <c:idx val="3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summary'!$H$18:$AF$18</c:f>
              <c:numCache>
                <c:formatCode>0.00</c:formatCode>
                <c:ptCount val="25"/>
                <c:pt idx="0">
                  <c:v>2.9342763264353131</c:v>
                </c:pt>
                <c:pt idx="1">
                  <c:v>2.9342763264353415</c:v>
                </c:pt>
                <c:pt idx="2">
                  <c:v>2.9342763264353415</c:v>
                </c:pt>
                <c:pt idx="3">
                  <c:v>2.9342763264353131</c:v>
                </c:pt>
                <c:pt idx="4">
                  <c:v>2.9342763264353131</c:v>
                </c:pt>
                <c:pt idx="5">
                  <c:v>2.9342763264353415</c:v>
                </c:pt>
                <c:pt idx="6">
                  <c:v>2.9342763264353415</c:v>
                </c:pt>
                <c:pt idx="7">
                  <c:v>2.9342763264353131</c:v>
                </c:pt>
                <c:pt idx="8">
                  <c:v>2.9342763264353415</c:v>
                </c:pt>
                <c:pt idx="9">
                  <c:v>2.9342763264353415</c:v>
                </c:pt>
                <c:pt idx="10">
                  <c:v>2.9342763264353415</c:v>
                </c:pt>
                <c:pt idx="11">
                  <c:v>2.9342763264353131</c:v>
                </c:pt>
                <c:pt idx="12">
                  <c:v>2.9342763264353415</c:v>
                </c:pt>
                <c:pt idx="13">
                  <c:v>2.9342763264353415</c:v>
                </c:pt>
                <c:pt idx="14">
                  <c:v>2.9342763264353415</c:v>
                </c:pt>
                <c:pt idx="15">
                  <c:v>2.9342763264353415</c:v>
                </c:pt>
                <c:pt idx="16">
                  <c:v>2.9342763264353415</c:v>
                </c:pt>
                <c:pt idx="17">
                  <c:v>2.9342763264353415</c:v>
                </c:pt>
                <c:pt idx="18">
                  <c:v>2.9342763264353415</c:v>
                </c:pt>
                <c:pt idx="19">
                  <c:v>2.9342763264353415</c:v>
                </c:pt>
                <c:pt idx="20">
                  <c:v>2.9342763264353131</c:v>
                </c:pt>
                <c:pt idx="21">
                  <c:v>2.9342763264353415</c:v>
                </c:pt>
                <c:pt idx="22">
                  <c:v>2.9342763264353415</c:v>
                </c:pt>
                <c:pt idx="23">
                  <c:v>2.9342763264353131</c:v>
                </c:pt>
                <c:pt idx="24">
                  <c:v>2.9342763264353415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2C-4477-9D7E-B81188709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463480"/>
        <c:axId val="307465440"/>
      </c:areaChart>
      <c:catAx>
        <c:axId val="30746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465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0746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2.0359337875782983E-2"/>
              <c:y val="0.39858528733632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463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452269470774322"/>
          <c:y val="0.82158446545736608"/>
          <c:w val="0.7156398695723647"/>
          <c:h val="0.164029122700770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2</xdr:row>
      <xdr:rowOff>17408</xdr:rowOff>
    </xdr:from>
    <xdr:to>
      <xdr:col>5</xdr:col>
      <xdr:colOff>1397000</xdr:colOff>
      <xdr:row>6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93" t="8223" b="11890"/>
        <a:stretch/>
      </xdr:blipFill>
      <xdr:spPr bwMode="auto">
        <a:xfrm>
          <a:off x="5194300" y="563508"/>
          <a:ext cx="2895600" cy="960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1269999</xdr:colOff>
      <xdr:row>2</xdr:row>
      <xdr:rowOff>141783</xdr:rowOff>
    </xdr:from>
    <xdr:to>
      <xdr:col>10</xdr:col>
      <xdr:colOff>685800</xdr:colOff>
      <xdr:row>7</xdr:row>
      <xdr:rowOff>635</xdr:rowOff>
    </xdr:to>
    <xdr:pic>
      <xdr:nvPicPr>
        <xdr:cNvPr id="5" name="Picture 4" descr="http://www.monmouthshiregreenweb.co.uk/wordpress/wp-content/uploads/2014/08/NRW-logo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4879"/>
        <a:stretch/>
      </xdr:blipFill>
      <xdr:spPr bwMode="auto">
        <a:xfrm>
          <a:off x="7962899" y="687883"/>
          <a:ext cx="3149601" cy="851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1316182</xdr:colOff>
      <xdr:row>32</xdr:row>
      <xdr:rowOff>55418</xdr:rowOff>
    </xdr:from>
    <xdr:to>
      <xdr:col>19</xdr:col>
      <xdr:colOff>303414</xdr:colOff>
      <xdr:row>59</xdr:row>
      <xdr:rowOff>63037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1108364</xdr:colOff>
      <xdr:row>67</xdr:row>
      <xdr:rowOff>69273</xdr:rowOff>
    </xdr:from>
    <xdr:to>
      <xdr:col>19</xdr:col>
      <xdr:colOff>95596</xdr:colOff>
      <xdr:row>95</xdr:row>
      <xdr:rowOff>57496</xdr:rowOff>
    </xdr:to>
    <xdr:graphicFrame macro="">
      <xdr:nvGraphicFramePr>
        <xdr:cNvPr id="3" name="Chart 1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53788</xdr:colOff>
      <xdr:row>32</xdr:row>
      <xdr:rowOff>35859</xdr:rowOff>
    </xdr:from>
    <xdr:to>
      <xdr:col>36</xdr:col>
      <xdr:colOff>627773</xdr:colOff>
      <xdr:row>59</xdr:row>
      <xdr:rowOff>43478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20399E-A1AD-42F4-8246-D216E9606E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W-FS-02\Regulations\Water%20Resources\Z%20Steve%20temp\3%20WRMP24%20WRSE%20technical\6%20rWRMP19\rWRMP19%20Nov%2022%20updates\rWRMP19_SECP_1in200_CP_v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&amp; Check Log"/>
      <sheetName val="TITLE PAGE"/>
      <sheetName val="WRZ summary"/>
      <sheetName val="1. BL Licences"/>
      <sheetName val="2. BL Supply"/>
      <sheetName val="3. BL Demand"/>
      <sheetName val="4. BL SDB"/>
      <sheetName val="5. Feasible Options"/>
      <sheetName val="6. Preferred (Scenario Yr)"/>
      <sheetName val="7. FP Supply"/>
      <sheetName val="8. FP Demand"/>
      <sheetName val="9. FP SDB"/>
      <sheetName val="10. Drought plan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K8">
            <v>5.66</v>
          </cell>
          <cell r="L8">
            <v>6</v>
          </cell>
          <cell r="M8">
            <v>5.89</v>
          </cell>
          <cell r="N8">
            <v>5.81</v>
          </cell>
          <cell r="O8">
            <v>5.8</v>
          </cell>
          <cell r="P8">
            <v>5.74</v>
          </cell>
          <cell r="Q8">
            <v>5.58</v>
          </cell>
          <cell r="R8">
            <v>5.7</v>
          </cell>
          <cell r="S8">
            <v>5.42</v>
          </cell>
          <cell r="T8">
            <v>5.55</v>
          </cell>
          <cell r="U8">
            <v>5.51</v>
          </cell>
          <cell r="V8">
            <v>5.67</v>
          </cell>
          <cell r="W8">
            <v>5.31</v>
          </cell>
          <cell r="X8">
            <v>5.04</v>
          </cell>
          <cell r="Y8">
            <v>4.91</v>
          </cell>
          <cell r="Z8">
            <v>4.92</v>
          </cell>
          <cell r="AA8">
            <v>4.75</v>
          </cell>
          <cell r="AB8">
            <v>4.71</v>
          </cell>
          <cell r="AC8">
            <v>4.5999999999999996</v>
          </cell>
          <cell r="AD8">
            <v>4.67</v>
          </cell>
          <cell r="AE8">
            <v>4.47</v>
          </cell>
          <cell r="AF8">
            <v>4.45</v>
          </cell>
          <cell r="AG8">
            <v>4.24</v>
          </cell>
          <cell r="AH8">
            <v>4.22</v>
          </cell>
          <cell r="AI8">
            <v>4.04</v>
          </cell>
          <cell r="AJ8">
            <v>4.0199999999999996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tabSelected="1" workbookViewId="0">
      <selection activeCell="B5" sqref="B5:D5"/>
    </sheetView>
  </sheetViews>
  <sheetFormatPr defaultColWidth="8.88671875" defaultRowHeight="15" x14ac:dyDescent="0.2"/>
  <cols>
    <col min="1" max="1" width="2.5546875" customWidth="1"/>
    <col min="2" max="2" width="22.5546875" customWidth="1"/>
    <col min="3" max="3" width="7.77734375" customWidth="1"/>
    <col min="4" max="4" width="26.6640625" customWidth="1"/>
    <col min="5" max="5" width="18.5546875" customWidth="1"/>
    <col min="6" max="6" width="17.77734375" customWidth="1"/>
    <col min="7" max="7" width="2.44140625" customWidth="1"/>
    <col min="8" max="8" width="7.5546875" customWidth="1"/>
    <col min="9" max="9" width="13.33203125" customWidth="1"/>
    <col min="10" max="10" width="2.33203125" customWidth="1"/>
    <col min="13" max="13" width="8.21875" bestFit="1" customWidth="1"/>
    <col min="257" max="257" width="2.5546875" customWidth="1"/>
    <col min="258" max="258" width="22.5546875" customWidth="1"/>
    <col min="259" max="259" width="7.77734375" customWidth="1"/>
    <col min="260" max="260" width="26.6640625" customWidth="1"/>
    <col min="261" max="261" width="18.5546875" customWidth="1"/>
    <col min="262" max="262" width="17.77734375" customWidth="1"/>
    <col min="263" max="263" width="2.44140625" customWidth="1"/>
    <col min="264" max="264" width="7.5546875" customWidth="1"/>
    <col min="265" max="265" width="13.33203125" customWidth="1"/>
    <col min="266" max="266" width="2.33203125" customWidth="1"/>
    <col min="269" max="269" width="8.21875" bestFit="1" customWidth="1"/>
    <col min="513" max="513" width="2.5546875" customWidth="1"/>
    <col min="514" max="514" width="22.5546875" customWidth="1"/>
    <col min="515" max="515" width="7.77734375" customWidth="1"/>
    <col min="516" max="516" width="26.6640625" customWidth="1"/>
    <col min="517" max="517" width="18.5546875" customWidth="1"/>
    <col min="518" max="518" width="17.77734375" customWidth="1"/>
    <col min="519" max="519" width="2.44140625" customWidth="1"/>
    <col min="520" max="520" width="7.5546875" customWidth="1"/>
    <col min="521" max="521" width="13.33203125" customWidth="1"/>
    <col min="522" max="522" width="2.33203125" customWidth="1"/>
    <col min="525" max="525" width="8.21875" bestFit="1" customWidth="1"/>
    <col min="769" max="769" width="2.5546875" customWidth="1"/>
    <col min="770" max="770" width="22.5546875" customWidth="1"/>
    <col min="771" max="771" width="7.77734375" customWidth="1"/>
    <col min="772" max="772" width="26.6640625" customWidth="1"/>
    <col min="773" max="773" width="18.5546875" customWidth="1"/>
    <col min="774" max="774" width="17.77734375" customWidth="1"/>
    <col min="775" max="775" width="2.44140625" customWidth="1"/>
    <col min="776" max="776" width="7.5546875" customWidth="1"/>
    <col min="777" max="777" width="13.33203125" customWidth="1"/>
    <col min="778" max="778" width="2.33203125" customWidth="1"/>
    <col min="781" max="781" width="8.21875" bestFit="1" customWidth="1"/>
    <col min="1025" max="1025" width="2.5546875" customWidth="1"/>
    <col min="1026" max="1026" width="22.5546875" customWidth="1"/>
    <col min="1027" max="1027" width="7.77734375" customWidth="1"/>
    <col min="1028" max="1028" width="26.6640625" customWidth="1"/>
    <col min="1029" max="1029" width="18.5546875" customWidth="1"/>
    <col min="1030" max="1030" width="17.77734375" customWidth="1"/>
    <col min="1031" max="1031" width="2.44140625" customWidth="1"/>
    <col min="1032" max="1032" width="7.5546875" customWidth="1"/>
    <col min="1033" max="1033" width="13.33203125" customWidth="1"/>
    <col min="1034" max="1034" width="2.33203125" customWidth="1"/>
    <col min="1037" max="1037" width="8.21875" bestFit="1" customWidth="1"/>
    <col min="1281" max="1281" width="2.5546875" customWidth="1"/>
    <col min="1282" max="1282" width="22.5546875" customWidth="1"/>
    <col min="1283" max="1283" width="7.77734375" customWidth="1"/>
    <col min="1284" max="1284" width="26.6640625" customWidth="1"/>
    <col min="1285" max="1285" width="18.5546875" customWidth="1"/>
    <col min="1286" max="1286" width="17.77734375" customWidth="1"/>
    <col min="1287" max="1287" width="2.44140625" customWidth="1"/>
    <col min="1288" max="1288" width="7.5546875" customWidth="1"/>
    <col min="1289" max="1289" width="13.33203125" customWidth="1"/>
    <col min="1290" max="1290" width="2.33203125" customWidth="1"/>
    <col min="1293" max="1293" width="8.21875" bestFit="1" customWidth="1"/>
    <col min="1537" max="1537" width="2.5546875" customWidth="1"/>
    <col min="1538" max="1538" width="22.5546875" customWidth="1"/>
    <col min="1539" max="1539" width="7.77734375" customWidth="1"/>
    <col min="1540" max="1540" width="26.6640625" customWidth="1"/>
    <col min="1541" max="1541" width="18.5546875" customWidth="1"/>
    <col min="1542" max="1542" width="17.77734375" customWidth="1"/>
    <col min="1543" max="1543" width="2.44140625" customWidth="1"/>
    <col min="1544" max="1544" width="7.5546875" customWidth="1"/>
    <col min="1545" max="1545" width="13.33203125" customWidth="1"/>
    <col min="1546" max="1546" width="2.33203125" customWidth="1"/>
    <col min="1549" max="1549" width="8.21875" bestFit="1" customWidth="1"/>
    <col min="1793" max="1793" width="2.5546875" customWidth="1"/>
    <col min="1794" max="1794" width="22.5546875" customWidth="1"/>
    <col min="1795" max="1795" width="7.77734375" customWidth="1"/>
    <col min="1796" max="1796" width="26.6640625" customWidth="1"/>
    <col min="1797" max="1797" width="18.5546875" customWidth="1"/>
    <col min="1798" max="1798" width="17.77734375" customWidth="1"/>
    <col min="1799" max="1799" width="2.44140625" customWidth="1"/>
    <col min="1800" max="1800" width="7.5546875" customWidth="1"/>
    <col min="1801" max="1801" width="13.33203125" customWidth="1"/>
    <col min="1802" max="1802" width="2.33203125" customWidth="1"/>
    <col min="1805" max="1805" width="8.21875" bestFit="1" customWidth="1"/>
    <col min="2049" max="2049" width="2.5546875" customWidth="1"/>
    <col min="2050" max="2050" width="22.5546875" customWidth="1"/>
    <col min="2051" max="2051" width="7.77734375" customWidth="1"/>
    <col min="2052" max="2052" width="26.6640625" customWidth="1"/>
    <col min="2053" max="2053" width="18.5546875" customWidth="1"/>
    <col min="2054" max="2054" width="17.77734375" customWidth="1"/>
    <col min="2055" max="2055" width="2.44140625" customWidth="1"/>
    <col min="2056" max="2056" width="7.5546875" customWidth="1"/>
    <col min="2057" max="2057" width="13.33203125" customWidth="1"/>
    <col min="2058" max="2058" width="2.33203125" customWidth="1"/>
    <col min="2061" max="2061" width="8.21875" bestFit="1" customWidth="1"/>
    <col min="2305" max="2305" width="2.5546875" customWidth="1"/>
    <col min="2306" max="2306" width="22.5546875" customWidth="1"/>
    <col min="2307" max="2307" width="7.77734375" customWidth="1"/>
    <col min="2308" max="2308" width="26.6640625" customWidth="1"/>
    <col min="2309" max="2309" width="18.5546875" customWidth="1"/>
    <col min="2310" max="2310" width="17.77734375" customWidth="1"/>
    <col min="2311" max="2311" width="2.44140625" customWidth="1"/>
    <col min="2312" max="2312" width="7.5546875" customWidth="1"/>
    <col min="2313" max="2313" width="13.33203125" customWidth="1"/>
    <col min="2314" max="2314" width="2.33203125" customWidth="1"/>
    <col min="2317" max="2317" width="8.21875" bestFit="1" customWidth="1"/>
    <col min="2561" max="2561" width="2.5546875" customWidth="1"/>
    <col min="2562" max="2562" width="22.5546875" customWidth="1"/>
    <col min="2563" max="2563" width="7.77734375" customWidth="1"/>
    <col min="2564" max="2564" width="26.6640625" customWidth="1"/>
    <col min="2565" max="2565" width="18.5546875" customWidth="1"/>
    <col min="2566" max="2566" width="17.77734375" customWidth="1"/>
    <col min="2567" max="2567" width="2.44140625" customWidth="1"/>
    <col min="2568" max="2568" width="7.5546875" customWidth="1"/>
    <col min="2569" max="2569" width="13.33203125" customWidth="1"/>
    <col min="2570" max="2570" width="2.33203125" customWidth="1"/>
    <col min="2573" max="2573" width="8.21875" bestFit="1" customWidth="1"/>
    <col min="2817" max="2817" width="2.5546875" customWidth="1"/>
    <col min="2818" max="2818" width="22.5546875" customWidth="1"/>
    <col min="2819" max="2819" width="7.77734375" customWidth="1"/>
    <col min="2820" max="2820" width="26.6640625" customWidth="1"/>
    <col min="2821" max="2821" width="18.5546875" customWidth="1"/>
    <col min="2822" max="2822" width="17.77734375" customWidth="1"/>
    <col min="2823" max="2823" width="2.44140625" customWidth="1"/>
    <col min="2824" max="2824" width="7.5546875" customWidth="1"/>
    <col min="2825" max="2825" width="13.33203125" customWidth="1"/>
    <col min="2826" max="2826" width="2.33203125" customWidth="1"/>
    <col min="2829" max="2829" width="8.21875" bestFit="1" customWidth="1"/>
    <col min="3073" max="3073" width="2.5546875" customWidth="1"/>
    <col min="3074" max="3074" width="22.5546875" customWidth="1"/>
    <col min="3075" max="3075" width="7.77734375" customWidth="1"/>
    <col min="3076" max="3076" width="26.6640625" customWidth="1"/>
    <col min="3077" max="3077" width="18.5546875" customWidth="1"/>
    <col min="3078" max="3078" width="17.77734375" customWidth="1"/>
    <col min="3079" max="3079" width="2.44140625" customWidth="1"/>
    <col min="3080" max="3080" width="7.5546875" customWidth="1"/>
    <col min="3081" max="3081" width="13.33203125" customWidth="1"/>
    <col min="3082" max="3082" width="2.33203125" customWidth="1"/>
    <col min="3085" max="3085" width="8.21875" bestFit="1" customWidth="1"/>
    <col min="3329" max="3329" width="2.5546875" customWidth="1"/>
    <col min="3330" max="3330" width="22.5546875" customWidth="1"/>
    <col min="3331" max="3331" width="7.77734375" customWidth="1"/>
    <col min="3332" max="3332" width="26.6640625" customWidth="1"/>
    <col min="3333" max="3333" width="18.5546875" customWidth="1"/>
    <col min="3334" max="3334" width="17.77734375" customWidth="1"/>
    <col min="3335" max="3335" width="2.44140625" customWidth="1"/>
    <col min="3336" max="3336" width="7.5546875" customWidth="1"/>
    <col min="3337" max="3337" width="13.33203125" customWidth="1"/>
    <col min="3338" max="3338" width="2.33203125" customWidth="1"/>
    <col min="3341" max="3341" width="8.21875" bestFit="1" customWidth="1"/>
    <col min="3585" max="3585" width="2.5546875" customWidth="1"/>
    <col min="3586" max="3586" width="22.5546875" customWidth="1"/>
    <col min="3587" max="3587" width="7.77734375" customWidth="1"/>
    <col min="3588" max="3588" width="26.6640625" customWidth="1"/>
    <col min="3589" max="3589" width="18.5546875" customWidth="1"/>
    <col min="3590" max="3590" width="17.77734375" customWidth="1"/>
    <col min="3591" max="3591" width="2.44140625" customWidth="1"/>
    <col min="3592" max="3592" width="7.5546875" customWidth="1"/>
    <col min="3593" max="3593" width="13.33203125" customWidth="1"/>
    <col min="3594" max="3594" width="2.33203125" customWidth="1"/>
    <col min="3597" max="3597" width="8.21875" bestFit="1" customWidth="1"/>
    <col min="3841" max="3841" width="2.5546875" customWidth="1"/>
    <col min="3842" max="3842" width="22.5546875" customWidth="1"/>
    <col min="3843" max="3843" width="7.77734375" customWidth="1"/>
    <col min="3844" max="3844" width="26.6640625" customWidth="1"/>
    <col min="3845" max="3845" width="18.5546875" customWidth="1"/>
    <col min="3846" max="3846" width="17.77734375" customWidth="1"/>
    <col min="3847" max="3847" width="2.44140625" customWidth="1"/>
    <col min="3848" max="3848" width="7.5546875" customWidth="1"/>
    <col min="3849" max="3849" width="13.33203125" customWidth="1"/>
    <col min="3850" max="3850" width="2.33203125" customWidth="1"/>
    <col min="3853" max="3853" width="8.21875" bestFit="1" customWidth="1"/>
    <col min="4097" max="4097" width="2.5546875" customWidth="1"/>
    <col min="4098" max="4098" width="22.5546875" customWidth="1"/>
    <col min="4099" max="4099" width="7.77734375" customWidth="1"/>
    <col min="4100" max="4100" width="26.6640625" customWidth="1"/>
    <col min="4101" max="4101" width="18.5546875" customWidth="1"/>
    <col min="4102" max="4102" width="17.77734375" customWidth="1"/>
    <col min="4103" max="4103" width="2.44140625" customWidth="1"/>
    <col min="4104" max="4104" width="7.5546875" customWidth="1"/>
    <col min="4105" max="4105" width="13.33203125" customWidth="1"/>
    <col min="4106" max="4106" width="2.33203125" customWidth="1"/>
    <col min="4109" max="4109" width="8.21875" bestFit="1" customWidth="1"/>
    <col min="4353" max="4353" width="2.5546875" customWidth="1"/>
    <col min="4354" max="4354" width="22.5546875" customWidth="1"/>
    <col min="4355" max="4355" width="7.77734375" customWidth="1"/>
    <col min="4356" max="4356" width="26.6640625" customWidth="1"/>
    <col min="4357" max="4357" width="18.5546875" customWidth="1"/>
    <col min="4358" max="4358" width="17.77734375" customWidth="1"/>
    <col min="4359" max="4359" width="2.44140625" customWidth="1"/>
    <col min="4360" max="4360" width="7.5546875" customWidth="1"/>
    <col min="4361" max="4361" width="13.33203125" customWidth="1"/>
    <col min="4362" max="4362" width="2.33203125" customWidth="1"/>
    <col min="4365" max="4365" width="8.21875" bestFit="1" customWidth="1"/>
    <col min="4609" max="4609" width="2.5546875" customWidth="1"/>
    <col min="4610" max="4610" width="22.5546875" customWidth="1"/>
    <col min="4611" max="4611" width="7.77734375" customWidth="1"/>
    <col min="4612" max="4612" width="26.6640625" customWidth="1"/>
    <col min="4613" max="4613" width="18.5546875" customWidth="1"/>
    <col min="4614" max="4614" width="17.77734375" customWidth="1"/>
    <col min="4615" max="4615" width="2.44140625" customWidth="1"/>
    <col min="4616" max="4616" width="7.5546875" customWidth="1"/>
    <col min="4617" max="4617" width="13.33203125" customWidth="1"/>
    <col min="4618" max="4618" width="2.33203125" customWidth="1"/>
    <col min="4621" max="4621" width="8.21875" bestFit="1" customWidth="1"/>
    <col min="4865" max="4865" width="2.5546875" customWidth="1"/>
    <col min="4866" max="4866" width="22.5546875" customWidth="1"/>
    <col min="4867" max="4867" width="7.77734375" customWidth="1"/>
    <col min="4868" max="4868" width="26.6640625" customWidth="1"/>
    <col min="4869" max="4869" width="18.5546875" customWidth="1"/>
    <col min="4870" max="4870" width="17.77734375" customWidth="1"/>
    <col min="4871" max="4871" width="2.44140625" customWidth="1"/>
    <col min="4872" max="4872" width="7.5546875" customWidth="1"/>
    <col min="4873" max="4873" width="13.33203125" customWidth="1"/>
    <col min="4874" max="4874" width="2.33203125" customWidth="1"/>
    <col min="4877" max="4877" width="8.21875" bestFit="1" customWidth="1"/>
    <col min="5121" max="5121" width="2.5546875" customWidth="1"/>
    <col min="5122" max="5122" width="22.5546875" customWidth="1"/>
    <col min="5123" max="5123" width="7.77734375" customWidth="1"/>
    <col min="5124" max="5124" width="26.6640625" customWidth="1"/>
    <col min="5125" max="5125" width="18.5546875" customWidth="1"/>
    <col min="5126" max="5126" width="17.77734375" customWidth="1"/>
    <col min="5127" max="5127" width="2.44140625" customWidth="1"/>
    <col min="5128" max="5128" width="7.5546875" customWidth="1"/>
    <col min="5129" max="5129" width="13.33203125" customWidth="1"/>
    <col min="5130" max="5130" width="2.33203125" customWidth="1"/>
    <col min="5133" max="5133" width="8.21875" bestFit="1" customWidth="1"/>
    <col min="5377" max="5377" width="2.5546875" customWidth="1"/>
    <col min="5378" max="5378" width="22.5546875" customWidth="1"/>
    <col min="5379" max="5379" width="7.77734375" customWidth="1"/>
    <col min="5380" max="5380" width="26.6640625" customWidth="1"/>
    <col min="5381" max="5381" width="18.5546875" customWidth="1"/>
    <col min="5382" max="5382" width="17.77734375" customWidth="1"/>
    <col min="5383" max="5383" width="2.44140625" customWidth="1"/>
    <col min="5384" max="5384" width="7.5546875" customWidth="1"/>
    <col min="5385" max="5385" width="13.33203125" customWidth="1"/>
    <col min="5386" max="5386" width="2.33203125" customWidth="1"/>
    <col min="5389" max="5389" width="8.21875" bestFit="1" customWidth="1"/>
    <col min="5633" max="5633" width="2.5546875" customWidth="1"/>
    <col min="5634" max="5634" width="22.5546875" customWidth="1"/>
    <col min="5635" max="5635" width="7.77734375" customWidth="1"/>
    <col min="5636" max="5636" width="26.6640625" customWidth="1"/>
    <col min="5637" max="5637" width="18.5546875" customWidth="1"/>
    <col min="5638" max="5638" width="17.77734375" customWidth="1"/>
    <col min="5639" max="5639" width="2.44140625" customWidth="1"/>
    <col min="5640" max="5640" width="7.5546875" customWidth="1"/>
    <col min="5641" max="5641" width="13.33203125" customWidth="1"/>
    <col min="5642" max="5642" width="2.33203125" customWidth="1"/>
    <col min="5645" max="5645" width="8.21875" bestFit="1" customWidth="1"/>
    <col min="5889" max="5889" width="2.5546875" customWidth="1"/>
    <col min="5890" max="5890" width="22.5546875" customWidth="1"/>
    <col min="5891" max="5891" width="7.77734375" customWidth="1"/>
    <col min="5892" max="5892" width="26.6640625" customWidth="1"/>
    <col min="5893" max="5893" width="18.5546875" customWidth="1"/>
    <col min="5894" max="5894" width="17.77734375" customWidth="1"/>
    <col min="5895" max="5895" width="2.44140625" customWidth="1"/>
    <col min="5896" max="5896" width="7.5546875" customWidth="1"/>
    <col min="5897" max="5897" width="13.33203125" customWidth="1"/>
    <col min="5898" max="5898" width="2.33203125" customWidth="1"/>
    <col min="5901" max="5901" width="8.21875" bestFit="1" customWidth="1"/>
    <col min="6145" max="6145" width="2.5546875" customWidth="1"/>
    <col min="6146" max="6146" width="22.5546875" customWidth="1"/>
    <col min="6147" max="6147" width="7.77734375" customWidth="1"/>
    <col min="6148" max="6148" width="26.6640625" customWidth="1"/>
    <col min="6149" max="6149" width="18.5546875" customWidth="1"/>
    <col min="6150" max="6150" width="17.77734375" customWidth="1"/>
    <col min="6151" max="6151" width="2.44140625" customWidth="1"/>
    <col min="6152" max="6152" width="7.5546875" customWidth="1"/>
    <col min="6153" max="6153" width="13.33203125" customWidth="1"/>
    <col min="6154" max="6154" width="2.33203125" customWidth="1"/>
    <col min="6157" max="6157" width="8.21875" bestFit="1" customWidth="1"/>
    <col min="6401" max="6401" width="2.5546875" customWidth="1"/>
    <col min="6402" max="6402" width="22.5546875" customWidth="1"/>
    <col min="6403" max="6403" width="7.77734375" customWidth="1"/>
    <col min="6404" max="6404" width="26.6640625" customWidth="1"/>
    <col min="6405" max="6405" width="18.5546875" customWidth="1"/>
    <col min="6406" max="6406" width="17.77734375" customWidth="1"/>
    <col min="6407" max="6407" width="2.44140625" customWidth="1"/>
    <col min="6408" max="6408" width="7.5546875" customWidth="1"/>
    <col min="6409" max="6409" width="13.33203125" customWidth="1"/>
    <col min="6410" max="6410" width="2.33203125" customWidth="1"/>
    <col min="6413" max="6413" width="8.21875" bestFit="1" customWidth="1"/>
    <col min="6657" max="6657" width="2.5546875" customWidth="1"/>
    <col min="6658" max="6658" width="22.5546875" customWidth="1"/>
    <col min="6659" max="6659" width="7.77734375" customWidth="1"/>
    <col min="6660" max="6660" width="26.6640625" customWidth="1"/>
    <col min="6661" max="6661" width="18.5546875" customWidth="1"/>
    <col min="6662" max="6662" width="17.77734375" customWidth="1"/>
    <col min="6663" max="6663" width="2.44140625" customWidth="1"/>
    <col min="6664" max="6664" width="7.5546875" customWidth="1"/>
    <col min="6665" max="6665" width="13.33203125" customWidth="1"/>
    <col min="6666" max="6666" width="2.33203125" customWidth="1"/>
    <col min="6669" max="6669" width="8.21875" bestFit="1" customWidth="1"/>
    <col min="6913" max="6913" width="2.5546875" customWidth="1"/>
    <col min="6914" max="6914" width="22.5546875" customWidth="1"/>
    <col min="6915" max="6915" width="7.77734375" customWidth="1"/>
    <col min="6916" max="6916" width="26.6640625" customWidth="1"/>
    <col min="6917" max="6917" width="18.5546875" customWidth="1"/>
    <col min="6918" max="6918" width="17.77734375" customWidth="1"/>
    <col min="6919" max="6919" width="2.44140625" customWidth="1"/>
    <col min="6920" max="6920" width="7.5546875" customWidth="1"/>
    <col min="6921" max="6921" width="13.33203125" customWidth="1"/>
    <col min="6922" max="6922" width="2.33203125" customWidth="1"/>
    <col min="6925" max="6925" width="8.21875" bestFit="1" customWidth="1"/>
    <col min="7169" max="7169" width="2.5546875" customWidth="1"/>
    <col min="7170" max="7170" width="22.5546875" customWidth="1"/>
    <col min="7171" max="7171" width="7.77734375" customWidth="1"/>
    <col min="7172" max="7172" width="26.6640625" customWidth="1"/>
    <col min="7173" max="7173" width="18.5546875" customWidth="1"/>
    <col min="7174" max="7174" width="17.77734375" customWidth="1"/>
    <col min="7175" max="7175" width="2.44140625" customWidth="1"/>
    <col min="7176" max="7176" width="7.5546875" customWidth="1"/>
    <col min="7177" max="7177" width="13.33203125" customWidth="1"/>
    <col min="7178" max="7178" width="2.33203125" customWidth="1"/>
    <col min="7181" max="7181" width="8.21875" bestFit="1" customWidth="1"/>
    <col min="7425" max="7425" width="2.5546875" customWidth="1"/>
    <col min="7426" max="7426" width="22.5546875" customWidth="1"/>
    <col min="7427" max="7427" width="7.77734375" customWidth="1"/>
    <col min="7428" max="7428" width="26.6640625" customWidth="1"/>
    <col min="7429" max="7429" width="18.5546875" customWidth="1"/>
    <col min="7430" max="7430" width="17.77734375" customWidth="1"/>
    <col min="7431" max="7431" width="2.44140625" customWidth="1"/>
    <col min="7432" max="7432" width="7.5546875" customWidth="1"/>
    <col min="7433" max="7433" width="13.33203125" customWidth="1"/>
    <col min="7434" max="7434" width="2.33203125" customWidth="1"/>
    <col min="7437" max="7437" width="8.21875" bestFit="1" customWidth="1"/>
    <col min="7681" max="7681" width="2.5546875" customWidth="1"/>
    <col min="7682" max="7682" width="22.5546875" customWidth="1"/>
    <col min="7683" max="7683" width="7.77734375" customWidth="1"/>
    <col min="7684" max="7684" width="26.6640625" customWidth="1"/>
    <col min="7685" max="7685" width="18.5546875" customWidth="1"/>
    <col min="7686" max="7686" width="17.77734375" customWidth="1"/>
    <col min="7687" max="7687" width="2.44140625" customWidth="1"/>
    <col min="7688" max="7688" width="7.5546875" customWidth="1"/>
    <col min="7689" max="7689" width="13.33203125" customWidth="1"/>
    <col min="7690" max="7690" width="2.33203125" customWidth="1"/>
    <col min="7693" max="7693" width="8.21875" bestFit="1" customWidth="1"/>
    <col min="7937" max="7937" width="2.5546875" customWidth="1"/>
    <col min="7938" max="7938" width="22.5546875" customWidth="1"/>
    <col min="7939" max="7939" width="7.77734375" customWidth="1"/>
    <col min="7940" max="7940" width="26.6640625" customWidth="1"/>
    <col min="7941" max="7941" width="18.5546875" customWidth="1"/>
    <col min="7942" max="7942" width="17.77734375" customWidth="1"/>
    <col min="7943" max="7943" width="2.44140625" customWidth="1"/>
    <col min="7944" max="7944" width="7.5546875" customWidth="1"/>
    <col min="7945" max="7945" width="13.33203125" customWidth="1"/>
    <col min="7946" max="7946" width="2.33203125" customWidth="1"/>
    <col min="7949" max="7949" width="8.21875" bestFit="1" customWidth="1"/>
    <col min="8193" max="8193" width="2.5546875" customWidth="1"/>
    <col min="8194" max="8194" width="22.5546875" customWidth="1"/>
    <col min="8195" max="8195" width="7.77734375" customWidth="1"/>
    <col min="8196" max="8196" width="26.6640625" customWidth="1"/>
    <col min="8197" max="8197" width="18.5546875" customWidth="1"/>
    <col min="8198" max="8198" width="17.77734375" customWidth="1"/>
    <col min="8199" max="8199" width="2.44140625" customWidth="1"/>
    <col min="8200" max="8200" width="7.5546875" customWidth="1"/>
    <col min="8201" max="8201" width="13.33203125" customWidth="1"/>
    <col min="8202" max="8202" width="2.33203125" customWidth="1"/>
    <col min="8205" max="8205" width="8.21875" bestFit="1" customWidth="1"/>
    <col min="8449" max="8449" width="2.5546875" customWidth="1"/>
    <col min="8450" max="8450" width="22.5546875" customWidth="1"/>
    <col min="8451" max="8451" width="7.77734375" customWidth="1"/>
    <col min="8452" max="8452" width="26.6640625" customWidth="1"/>
    <col min="8453" max="8453" width="18.5546875" customWidth="1"/>
    <col min="8454" max="8454" width="17.77734375" customWidth="1"/>
    <col min="8455" max="8455" width="2.44140625" customWidth="1"/>
    <col min="8456" max="8456" width="7.5546875" customWidth="1"/>
    <col min="8457" max="8457" width="13.33203125" customWidth="1"/>
    <col min="8458" max="8458" width="2.33203125" customWidth="1"/>
    <col min="8461" max="8461" width="8.21875" bestFit="1" customWidth="1"/>
    <col min="8705" max="8705" width="2.5546875" customWidth="1"/>
    <col min="8706" max="8706" width="22.5546875" customWidth="1"/>
    <col min="8707" max="8707" width="7.77734375" customWidth="1"/>
    <col min="8708" max="8708" width="26.6640625" customWidth="1"/>
    <col min="8709" max="8709" width="18.5546875" customWidth="1"/>
    <col min="8710" max="8710" width="17.77734375" customWidth="1"/>
    <col min="8711" max="8711" width="2.44140625" customWidth="1"/>
    <col min="8712" max="8712" width="7.5546875" customWidth="1"/>
    <col min="8713" max="8713" width="13.33203125" customWidth="1"/>
    <col min="8714" max="8714" width="2.33203125" customWidth="1"/>
    <col min="8717" max="8717" width="8.21875" bestFit="1" customWidth="1"/>
    <col min="8961" max="8961" width="2.5546875" customWidth="1"/>
    <col min="8962" max="8962" width="22.5546875" customWidth="1"/>
    <col min="8963" max="8963" width="7.77734375" customWidth="1"/>
    <col min="8964" max="8964" width="26.6640625" customWidth="1"/>
    <col min="8965" max="8965" width="18.5546875" customWidth="1"/>
    <col min="8966" max="8966" width="17.77734375" customWidth="1"/>
    <col min="8967" max="8967" width="2.44140625" customWidth="1"/>
    <col min="8968" max="8968" width="7.5546875" customWidth="1"/>
    <col min="8969" max="8969" width="13.33203125" customWidth="1"/>
    <col min="8970" max="8970" width="2.33203125" customWidth="1"/>
    <col min="8973" max="8973" width="8.21875" bestFit="1" customWidth="1"/>
    <col min="9217" max="9217" width="2.5546875" customWidth="1"/>
    <col min="9218" max="9218" width="22.5546875" customWidth="1"/>
    <col min="9219" max="9219" width="7.77734375" customWidth="1"/>
    <col min="9220" max="9220" width="26.6640625" customWidth="1"/>
    <col min="9221" max="9221" width="18.5546875" customWidth="1"/>
    <col min="9222" max="9222" width="17.77734375" customWidth="1"/>
    <col min="9223" max="9223" width="2.44140625" customWidth="1"/>
    <col min="9224" max="9224" width="7.5546875" customWidth="1"/>
    <col min="9225" max="9225" width="13.33203125" customWidth="1"/>
    <col min="9226" max="9226" width="2.33203125" customWidth="1"/>
    <col min="9229" max="9229" width="8.21875" bestFit="1" customWidth="1"/>
    <col min="9473" max="9473" width="2.5546875" customWidth="1"/>
    <col min="9474" max="9474" width="22.5546875" customWidth="1"/>
    <col min="9475" max="9475" width="7.77734375" customWidth="1"/>
    <col min="9476" max="9476" width="26.6640625" customWidth="1"/>
    <col min="9477" max="9477" width="18.5546875" customWidth="1"/>
    <col min="9478" max="9478" width="17.77734375" customWidth="1"/>
    <col min="9479" max="9479" width="2.44140625" customWidth="1"/>
    <col min="9480" max="9480" width="7.5546875" customWidth="1"/>
    <col min="9481" max="9481" width="13.33203125" customWidth="1"/>
    <col min="9482" max="9482" width="2.33203125" customWidth="1"/>
    <col min="9485" max="9485" width="8.21875" bestFit="1" customWidth="1"/>
    <col min="9729" max="9729" width="2.5546875" customWidth="1"/>
    <col min="9730" max="9730" width="22.5546875" customWidth="1"/>
    <col min="9731" max="9731" width="7.77734375" customWidth="1"/>
    <col min="9732" max="9732" width="26.6640625" customWidth="1"/>
    <col min="9733" max="9733" width="18.5546875" customWidth="1"/>
    <col min="9734" max="9734" width="17.77734375" customWidth="1"/>
    <col min="9735" max="9735" width="2.44140625" customWidth="1"/>
    <col min="9736" max="9736" width="7.5546875" customWidth="1"/>
    <col min="9737" max="9737" width="13.33203125" customWidth="1"/>
    <col min="9738" max="9738" width="2.33203125" customWidth="1"/>
    <col min="9741" max="9741" width="8.21875" bestFit="1" customWidth="1"/>
    <col min="9985" max="9985" width="2.5546875" customWidth="1"/>
    <col min="9986" max="9986" width="22.5546875" customWidth="1"/>
    <col min="9987" max="9987" width="7.77734375" customWidth="1"/>
    <col min="9988" max="9988" width="26.6640625" customWidth="1"/>
    <col min="9989" max="9989" width="18.5546875" customWidth="1"/>
    <col min="9990" max="9990" width="17.77734375" customWidth="1"/>
    <col min="9991" max="9991" width="2.44140625" customWidth="1"/>
    <col min="9992" max="9992" width="7.5546875" customWidth="1"/>
    <col min="9993" max="9993" width="13.33203125" customWidth="1"/>
    <col min="9994" max="9994" width="2.33203125" customWidth="1"/>
    <col min="9997" max="9997" width="8.21875" bestFit="1" customWidth="1"/>
    <col min="10241" max="10241" width="2.5546875" customWidth="1"/>
    <col min="10242" max="10242" width="22.5546875" customWidth="1"/>
    <col min="10243" max="10243" width="7.77734375" customWidth="1"/>
    <col min="10244" max="10244" width="26.6640625" customWidth="1"/>
    <col min="10245" max="10245" width="18.5546875" customWidth="1"/>
    <col min="10246" max="10246" width="17.77734375" customWidth="1"/>
    <col min="10247" max="10247" width="2.44140625" customWidth="1"/>
    <col min="10248" max="10248" width="7.5546875" customWidth="1"/>
    <col min="10249" max="10249" width="13.33203125" customWidth="1"/>
    <col min="10250" max="10250" width="2.33203125" customWidth="1"/>
    <col min="10253" max="10253" width="8.21875" bestFit="1" customWidth="1"/>
    <col min="10497" max="10497" width="2.5546875" customWidth="1"/>
    <col min="10498" max="10498" width="22.5546875" customWidth="1"/>
    <col min="10499" max="10499" width="7.77734375" customWidth="1"/>
    <col min="10500" max="10500" width="26.6640625" customWidth="1"/>
    <col min="10501" max="10501" width="18.5546875" customWidth="1"/>
    <col min="10502" max="10502" width="17.77734375" customWidth="1"/>
    <col min="10503" max="10503" width="2.44140625" customWidth="1"/>
    <col min="10504" max="10504" width="7.5546875" customWidth="1"/>
    <col min="10505" max="10505" width="13.33203125" customWidth="1"/>
    <col min="10506" max="10506" width="2.33203125" customWidth="1"/>
    <col min="10509" max="10509" width="8.21875" bestFit="1" customWidth="1"/>
    <col min="10753" max="10753" width="2.5546875" customWidth="1"/>
    <col min="10754" max="10754" width="22.5546875" customWidth="1"/>
    <col min="10755" max="10755" width="7.77734375" customWidth="1"/>
    <col min="10756" max="10756" width="26.6640625" customWidth="1"/>
    <col min="10757" max="10757" width="18.5546875" customWidth="1"/>
    <col min="10758" max="10758" width="17.77734375" customWidth="1"/>
    <col min="10759" max="10759" width="2.44140625" customWidth="1"/>
    <col min="10760" max="10760" width="7.5546875" customWidth="1"/>
    <col min="10761" max="10761" width="13.33203125" customWidth="1"/>
    <col min="10762" max="10762" width="2.33203125" customWidth="1"/>
    <col min="10765" max="10765" width="8.21875" bestFit="1" customWidth="1"/>
    <col min="11009" max="11009" width="2.5546875" customWidth="1"/>
    <col min="11010" max="11010" width="22.5546875" customWidth="1"/>
    <col min="11011" max="11011" width="7.77734375" customWidth="1"/>
    <col min="11012" max="11012" width="26.6640625" customWidth="1"/>
    <col min="11013" max="11013" width="18.5546875" customWidth="1"/>
    <col min="11014" max="11014" width="17.77734375" customWidth="1"/>
    <col min="11015" max="11015" width="2.44140625" customWidth="1"/>
    <col min="11016" max="11016" width="7.5546875" customWidth="1"/>
    <col min="11017" max="11017" width="13.33203125" customWidth="1"/>
    <col min="11018" max="11018" width="2.33203125" customWidth="1"/>
    <col min="11021" max="11021" width="8.21875" bestFit="1" customWidth="1"/>
    <col min="11265" max="11265" width="2.5546875" customWidth="1"/>
    <col min="11266" max="11266" width="22.5546875" customWidth="1"/>
    <col min="11267" max="11267" width="7.77734375" customWidth="1"/>
    <col min="11268" max="11268" width="26.6640625" customWidth="1"/>
    <col min="11269" max="11269" width="18.5546875" customWidth="1"/>
    <col min="11270" max="11270" width="17.77734375" customWidth="1"/>
    <col min="11271" max="11271" width="2.44140625" customWidth="1"/>
    <col min="11272" max="11272" width="7.5546875" customWidth="1"/>
    <col min="11273" max="11273" width="13.33203125" customWidth="1"/>
    <col min="11274" max="11274" width="2.33203125" customWidth="1"/>
    <col min="11277" max="11277" width="8.21875" bestFit="1" customWidth="1"/>
    <col min="11521" max="11521" width="2.5546875" customWidth="1"/>
    <col min="11522" max="11522" width="22.5546875" customWidth="1"/>
    <col min="11523" max="11523" width="7.77734375" customWidth="1"/>
    <col min="11524" max="11524" width="26.6640625" customWidth="1"/>
    <col min="11525" max="11525" width="18.5546875" customWidth="1"/>
    <col min="11526" max="11526" width="17.77734375" customWidth="1"/>
    <col min="11527" max="11527" width="2.44140625" customWidth="1"/>
    <col min="11528" max="11528" width="7.5546875" customWidth="1"/>
    <col min="11529" max="11529" width="13.33203125" customWidth="1"/>
    <col min="11530" max="11530" width="2.33203125" customWidth="1"/>
    <col min="11533" max="11533" width="8.21875" bestFit="1" customWidth="1"/>
    <col min="11777" max="11777" width="2.5546875" customWidth="1"/>
    <col min="11778" max="11778" width="22.5546875" customWidth="1"/>
    <col min="11779" max="11779" width="7.77734375" customWidth="1"/>
    <col min="11780" max="11780" width="26.6640625" customWidth="1"/>
    <col min="11781" max="11781" width="18.5546875" customWidth="1"/>
    <col min="11782" max="11782" width="17.77734375" customWidth="1"/>
    <col min="11783" max="11783" width="2.44140625" customWidth="1"/>
    <col min="11784" max="11784" width="7.5546875" customWidth="1"/>
    <col min="11785" max="11785" width="13.33203125" customWidth="1"/>
    <col min="11786" max="11786" width="2.33203125" customWidth="1"/>
    <col min="11789" max="11789" width="8.21875" bestFit="1" customWidth="1"/>
    <col min="12033" max="12033" width="2.5546875" customWidth="1"/>
    <col min="12034" max="12034" width="22.5546875" customWidth="1"/>
    <col min="12035" max="12035" width="7.77734375" customWidth="1"/>
    <col min="12036" max="12036" width="26.6640625" customWidth="1"/>
    <col min="12037" max="12037" width="18.5546875" customWidth="1"/>
    <col min="12038" max="12038" width="17.77734375" customWidth="1"/>
    <col min="12039" max="12039" width="2.44140625" customWidth="1"/>
    <col min="12040" max="12040" width="7.5546875" customWidth="1"/>
    <col min="12041" max="12041" width="13.33203125" customWidth="1"/>
    <col min="12042" max="12042" width="2.33203125" customWidth="1"/>
    <col min="12045" max="12045" width="8.21875" bestFit="1" customWidth="1"/>
    <col min="12289" max="12289" width="2.5546875" customWidth="1"/>
    <col min="12290" max="12290" width="22.5546875" customWidth="1"/>
    <col min="12291" max="12291" width="7.77734375" customWidth="1"/>
    <col min="12292" max="12292" width="26.6640625" customWidth="1"/>
    <col min="12293" max="12293" width="18.5546875" customWidth="1"/>
    <col min="12294" max="12294" width="17.77734375" customWidth="1"/>
    <col min="12295" max="12295" width="2.44140625" customWidth="1"/>
    <col min="12296" max="12296" width="7.5546875" customWidth="1"/>
    <col min="12297" max="12297" width="13.33203125" customWidth="1"/>
    <col min="12298" max="12298" width="2.33203125" customWidth="1"/>
    <col min="12301" max="12301" width="8.21875" bestFit="1" customWidth="1"/>
    <col min="12545" max="12545" width="2.5546875" customWidth="1"/>
    <col min="12546" max="12546" width="22.5546875" customWidth="1"/>
    <col min="12547" max="12547" width="7.77734375" customWidth="1"/>
    <col min="12548" max="12548" width="26.6640625" customWidth="1"/>
    <col min="12549" max="12549" width="18.5546875" customWidth="1"/>
    <col min="12550" max="12550" width="17.77734375" customWidth="1"/>
    <col min="12551" max="12551" width="2.44140625" customWidth="1"/>
    <col min="12552" max="12552" width="7.5546875" customWidth="1"/>
    <col min="12553" max="12553" width="13.33203125" customWidth="1"/>
    <col min="12554" max="12554" width="2.33203125" customWidth="1"/>
    <col min="12557" max="12557" width="8.21875" bestFit="1" customWidth="1"/>
    <col min="12801" max="12801" width="2.5546875" customWidth="1"/>
    <col min="12802" max="12802" width="22.5546875" customWidth="1"/>
    <col min="12803" max="12803" width="7.77734375" customWidth="1"/>
    <col min="12804" max="12804" width="26.6640625" customWidth="1"/>
    <col min="12805" max="12805" width="18.5546875" customWidth="1"/>
    <col min="12806" max="12806" width="17.77734375" customWidth="1"/>
    <col min="12807" max="12807" width="2.44140625" customWidth="1"/>
    <col min="12808" max="12808" width="7.5546875" customWidth="1"/>
    <col min="12809" max="12809" width="13.33203125" customWidth="1"/>
    <col min="12810" max="12810" width="2.33203125" customWidth="1"/>
    <col min="12813" max="12813" width="8.21875" bestFit="1" customWidth="1"/>
    <col min="13057" max="13057" width="2.5546875" customWidth="1"/>
    <col min="13058" max="13058" width="22.5546875" customWidth="1"/>
    <col min="13059" max="13059" width="7.77734375" customWidth="1"/>
    <col min="13060" max="13060" width="26.6640625" customWidth="1"/>
    <col min="13061" max="13061" width="18.5546875" customWidth="1"/>
    <col min="13062" max="13062" width="17.77734375" customWidth="1"/>
    <col min="13063" max="13063" width="2.44140625" customWidth="1"/>
    <col min="13064" max="13064" width="7.5546875" customWidth="1"/>
    <col min="13065" max="13065" width="13.33203125" customWidth="1"/>
    <col min="13066" max="13066" width="2.33203125" customWidth="1"/>
    <col min="13069" max="13069" width="8.21875" bestFit="1" customWidth="1"/>
    <col min="13313" max="13313" width="2.5546875" customWidth="1"/>
    <col min="13314" max="13314" width="22.5546875" customWidth="1"/>
    <col min="13315" max="13315" width="7.77734375" customWidth="1"/>
    <col min="13316" max="13316" width="26.6640625" customWidth="1"/>
    <col min="13317" max="13317" width="18.5546875" customWidth="1"/>
    <col min="13318" max="13318" width="17.77734375" customWidth="1"/>
    <col min="13319" max="13319" width="2.44140625" customWidth="1"/>
    <col min="13320" max="13320" width="7.5546875" customWidth="1"/>
    <col min="13321" max="13321" width="13.33203125" customWidth="1"/>
    <col min="13322" max="13322" width="2.33203125" customWidth="1"/>
    <col min="13325" max="13325" width="8.21875" bestFit="1" customWidth="1"/>
    <col min="13569" max="13569" width="2.5546875" customWidth="1"/>
    <col min="13570" max="13570" width="22.5546875" customWidth="1"/>
    <col min="13571" max="13571" width="7.77734375" customWidth="1"/>
    <col min="13572" max="13572" width="26.6640625" customWidth="1"/>
    <col min="13573" max="13573" width="18.5546875" customWidth="1"/>
    <col min="13574" max="13574" width="17.77734375" customWidth="1"/>
    <col min="13575" max="13575" width="2.44140625" customWidth="1"/>
    <col min="13576" max="13576" width="7.5546875" customWidth="1"/>
    <col min="13577" max="13577" width="13.33203125" customWidth="1"/>
    <col min="13578" max="13578" width="2.33203125" customWidth="1"/>
    <col min="13581" max="13581" width="8.21875" bestFit="1" customWidth="1"/>
    <col min="13825" max="13825" width="2.5546875" customWidth="1"/>
    <col min="13826" max="13826" width="22.5546875" customWidth="1"/>
    <col min="13827" max="13827" width="7.77734375" customWidth="1"/>
    <col min="13828" max="13828" width="26.6640625" customWidth="1"/>
    <col min="13829" max="13829" width="18.5546875" customWidth="1"/>
    <col min="13830" max="13830" width="17.77734375" customWidth="1"/>
    <col min="13831" max="13831" width="2.44140625" customWidth="1"/>
    <col min="13832" max="13832" width="7.5546875" customWidth="1"/>
    <col min="13833" max="13833" width="13.33203125" customWidth="1"/>
    <col min="13834" max="13834" width="2.33203125" customWidth="1"/>
    <col min="13837" max="13837" width="8.21875" bestFit="1" customWidth="1"/>
    <col min="14081" max="14081" width="2.5546875" customWidth="1"/>
    <col min="14082" max="14082" width="22.5546875" customWidth="1"/>
    <col min="14083" max="14083" width="7.77734375" customWidth="1"/>
    <col min="14084" max="14084" width="26.6640625" customWidth="1"/>
    <col min="14085" max="14085" width="18.5546875" customWidth="1"/>
    <col min="14086" max="14086" width="17.77734375" customWidth="1"/>
    <col min="14087" max="14087" width="2.44140625" customWidth="1"/>
    <col min="14088" max="14088" width="7.5546875" customWidth="1"/>
    <col min="14089" max="14089" width="13.33203125" customWidth="1"/>
    <col min="14090" max="14090" width="2.33203125" customWidth="1"/>
    <col min="14093" max="14093" width="8.21875" bestFit="1" customWidth="1"/>
    <col min="14337" max="14337" width="2.5546875" customWidth="1"/>
    <col min="14338" max="14338" width="22.5546875" customWidth="1"/>
    <col min="14339" max="14339" width="7.77734375" customWidth="1"/>
    <col min="14340" max="14340" width="26.6640625" customWidth="1"/>
    <col min="14341" max="14341" width="18.5546875" customWidth="1"/>
    <col min="14342" max="14342" width="17.77734375" customWidth="1"/>
    <col min="14343" max="14343" width="2.44140625" customWidth="1"/>
    <col min="14344" max="14344" width="7.5546875" customWidth="1"/>
    <col min="14345" max="14345" width="13.33203125" customWidth="1"/>
    <col min="14346" max="14346" width="2.33203125" customWidth="1"/>
    <col min="14349" max="14349" width="8.21875" bestFit="1" customWidth="1"/>
    <col min="14593" max="14593" width="2.5546875" customWidth="1"/>
    <col min="14594" max="14594" width="22.5546875" customWidth="1"/>
    <col min="14595" max="14595" width="7.77734375" customWidth="1"/>
    <col min="14596" max="14596" width="26.6640625" customWidth="1"/>
    <col min="14597" max="14597" width="18.5546875" customWidth="1"/>
    <col min="14598" max="14598" width="17.77734375" customWidth="1"/>
    <col min="14599" max="14599" width="2.44140625" customWidth="1"/>
    <col min="14600" max="14600" width="7.5546875" customWidth="1"/>
    <col min="14601" max="14601" width="13.33203125" customWidth="1"/>
    <col min="14602" max="14602" width="2.33203125" customWidth="1"/>
    <col min="14605" max="14605" width="8.21875" bestFit="1" customWidth="1"/>
    <col min="14849" max="14849" width="2.5546875" customWidth="1"/>
    <col min="14850" max="14850" width="22.5546875" customWidth="1"/>
    <col min="14851" max="14851" width="7.77734375" customWidth="1"/>
    <col min="14852" max="14852" width="26.6640625" customWidth="1"/>
    <col min="14853" max="14853" width="18.5546875" customWidth="1"/>
    <col min="14854" max="14854" width="17.77734375" customWidth="1"/>
    <col min="14855" max="14855" width="2.44140625" customWidth="1"/>
    <col min="14856" max="14856" width="7.5546875" customWidth="1"/>
    <col min="14857" max="14857" width="13.33203125" customWidth="1"/>
    <col min="14858" max="14858" width="2.33203125" customWidth="1"/>
    <col min="14861" max="14861" width="8.21875" bestFit="1" customWidth="1"/>
    <col min="15105" max="15105" width="2.5546875" customWidth="1"/>
    <col min="15106" max="15106" width="22.5546875" customWidth="1"/>
    <col min="15107" max="15107" width="7.77734375" customWidth="1"/>
    <col min="15108" max="15108" width="26.6640625" customWidth="1"/>
    <col min="15109" max="15109" width="18.5546875" customWidth="1"/>
    <col min="15110" max="15110" width="17.77734375" customWidth="1"/>
    <col min="15111" max="15111" width="2.44140625" customWidth="1"/>
    <col min="15112" max="15112" width="7.5546875" customWidth="1"/>
    <col min="15113" max="15113" width="13.33203125" customWidth="1"/>
    <col min="15114" max="15114" width="2.33203125" customWidth="1"/>
    <col min="15117" max="15117" width="8.21875" bestFit="1" customWidth="1"/>
    <col min="15361" max="15361" width="2.5546875" customWidth="1"/>
    <col min="15362" max="15362" width="22.5546875" customWidth="1"/>
    <col min="15363" max="15363" width="7.77734375" customWidth="1"/>
    <col min="15364" max="15364" width="26.6640625" customWidth="1"/>
    <col min="15365" max="15365" width="18.5546875" customWidth="1"/>
    <col min="15366" max="15366" width="17.77734375" customWidth="1"/>
    <col min="15367" max="15367" width="2.44140625" customWidth="1"/>
    <col min="15368" max="15368" width="7.5546875" customWidth="1"/>
    <col min="15369" max="15369" width="13.33203125" customWidth="1"/>
    <col min="15370" max="15370" width="2.33203125" customWidth="1"/>
    <col min="15373" max="15373" width="8.21875" bestFit="1" customWidth="1"/>
    <col min="15617" max="15617" width="2.5546875" customWidth="1"/>
    <col min="15618" max="15618" width="22.5546875" customWidth="1"/>
    <col min="15619" max="15619" width="7.77734375" customWidth="1"/>
    <col min="15620" max="15620" width="26.6640625" customWidth="1"/>
    <col min="15621" max="15621" width="18.5546875" customWidth="1"/>
    <col min="15622" max="15622" width="17.77734375" customWidth="1"/>
    <col min="15623" max="15623" width="2.44140625" customWidth="1"/>
    <col min="15624" max="15624" width="7.5546875" customWidth="1"/>
    <col min="15625" max="15625" width="13.33203125" customWidth="1"/>
    <col min="15626" max="15626" width="2.33203125" customWidth="1"/>
    <col min="15629" max="15629" width="8.21875" bestFit="1" customWidth="1"/>
    <col min="15873" max="15873" width="2.5546875" customWidth="1"/>
    <col min="15874" max="15874" width="22.5546875" customWidth="1"/>
    <col min="15875" max="15875" width="7.77734375" customWidth="1"/>
    <col min="15876" max="15876" width="26.6640625" customWidth="1"/>
    <col min="15877" max="15877" width="18.5546875" customWidth="1"/>
    <col min="15878" max="15878" width="17.77734375" customWidth="1"/>
    <col min="15879" max="15879" width="2.44140625" customWidth="1"/>
    <col min="15880" max="15880" width="7.5546875" customWidth="1"/>
    <col min="15881" max="15881" width="13.33203125" customWidth="1"/>
    <col min="15882" max="15882" width="2.33203125" customWidth="1"/>
    <col min="15885" max="15885" width="8.21875" bestFit="1" customWidth="1"/>
    <col min="16129" max="16129" width="2.5546875" customWidth="1"/>
    <col min="16130" max="16130" width="22.5546875" customWidth="1"/>
    <col min="16131" max="16131" width="7.77734375" customWidth="1"/>
    <col min="16132" max="16132" width="26.6640625" customWidth="1"/>
    <col min="16133" max="16133" width="18.5546875" customWidth="1"/>
    <col min="16134" max="16134" width="17.77734375" customWidth="1"/>
    <col min="16135" max="16135" width="2.44140625" customWidth="1"/>
    <col min="16136" max="16136" width="7.5546875" customWidth="1"/>
    <col min="16137" max="16137" width="13.33203125" customWidth="1"/>
    <col min="16138" max="16138" width="2.33203125" customWidth="1"/>
    <col min="16141" max="16141" width="8.21875" bestFit="1" customWidth="1"/>
  </cols>
  <sheetData>
    <row r="1" spans="1:12" ht="10.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7" customHeight="1" thickBot="1" x14ac:dyDescent="0.45">
      <c r="A2" s="1"/>
      <c r="B2" s="701" t="s">
        <v>566</v>
      </c>
      <c r="C2" s="702"/>
      <c r="D2" s="702"/>
      <c r="E2" s="702"/>
      <c r="F2" s="702"/>
      <c r="G2" s="702"/>
      <c r="H2" s="702"/>
      <c r="I2" s="702"/>
      <c r="J2" s="702"/>
      <c r="K2" s="703"/>
      <c r="L2" s="1"/>
    </row>
    <row r="3" spans="1:12" ht="26.25" x14ac:dyDescent="0.4">
      <c r="A3" s="1"/>
      <c r="B3" s="565"/>
      <c r="C3" s="2"/>
      <c r="D3" s="2"/>
      <c r="E3" s="563"/>
      <c r="F3" s="2"/>
      <c r="G3" s="2"/>
      <c r="H3" s="2"/>
      <c r="I3" s="2"/>
      <c r="J3" s="2"/>
      <c r="K3" s="3"/>
      <c r="L3" s="1"/>
    </row>
    <row r="4" spans="1:12" x14ac:dyDescent="0.2">
      <c r="A4" s="1"/>
      <c r="B4" s="704" t="s">
        <v>596</v>
      </c>
      <c r="C4" s="705"/>
      <c r="D4" s="706"/>
      <c r="E4" s="29"/>
      <c r="F4" s="1"/>
      <c r="G4" s="1"/>
      <c r="H4" s="1"/>
      <c r="J4" s="1"/>
      <c r="K4" s="4"/>
      <c r="L4" s="1"/>
    </row>
    <row r="5" spans="1:12" x14ac:dyDescent="0.2">
      <c r="A5" s="1"/>
      <c r="B5" s="707" t="s">
        <v>0</v>
      </c>
      <c r="C5" s="708"/>
      <c r="D5" s="709"/>
      <c r="E5" s="562"/>
      <c r="F5" s="5"/>
      <c r="G5" s="5"/>
      <c r="H5" s="5"/>
      <c r="I5" s="5"/>
      <c r="J5" s="1"/>
      <c r="K5" s="4"/>
      <c r="L5" s="1"/>
    </row>
    <row r="6" spans="1:12" x14ac:dyDescent="0.2">
      <c r="A6" s="1"/>
      <c r="B6" s="710" t="s">
        <v>1</v>
      </c>
      <c r="C6" s="711"/>
      <c r="D6" s="712"/>
      <c r="E6" s="562"/>
      <c r="F6" s="5"/>
      <c r="G6" s="5"/>
      <c r="H6" s="5"/>
      <c r="I6" s="5"/>
      <c r="J6" s="1"/>
      <c r="K6" s="4"/>
      <c r="L6" s="1"/>
    </row>
    <row r="7" spans="1:12" ht="7.5" customHeight="1" thickBot="1" x14ac:dyDescent="0.25">
      <c r="A7" s="1"/>
      <c r="B7" s="566"/>
      <c r="C7" s="5"/>
      <c r="D7" s="5"/>
      <c r="E7" s="564"/>
      <c r="F7" s="5"/>
      <c r="G7" s="5"/>
      <c r="H7" s="5"/>
      <c r="I7" s="5"/>
      <c r="J7" s="1"/>
      <c r="K7" s="4"/>
      <c r="L7" s="1"/>
    </row>
    <row r="8" spans="1:12" ht="15.75" x14ac:dyDescent="0.2">
      <c r="A8" s="1"/>
      <c r="B8" s="6" t="s">
        <v>2</v>
      </c>
      <c r="C8" s="2"/>
      <c r="D8" s="2"/>
      <c r="E8" s="2"/>
      <c r="F8" s="2"/>
      <c r="G8" s="2"/>
      <c r="H8" s="2"/>
      <c r="I8" s="2"/>
      <c r="J8" s="2"/>
      <c r="K8" s="3"/>
      <c r="L8" s="1"/>
    </row>
    <row r="9" spans="1:12" ht="15.75" x14ac:dyDescent="0.25">
      <c r="A9" s="7"/>
      <c r="B9" s="8" t="s">
        <v>3</v>
      </c>
      <c r="C9" s="9"/>
      <c r="D9" s="10" t="s">
        <v>520</v>
      </c>
      <c r="E9" s="11"/>
      <c r="F9" s="12"/>
      <c r="G9" s="12"/>
      <c r="H9" s="12"/>
      <c r="I9" s="12"/>
      <c r="J9" s="12"/>
      <c r="K9" s="13"/>
      <c r="L9" s="11"/>
    </row>
    <row r="10" spans="1:12" ht="15.75" x14ac:dyDescent="0.25">
      <c r="A10" s="7"/>
      <c r="B10" s="8" t="s">
        <v>4</v>
      </c>
      <c r="C10" s="9"/>
      <c r="D10" s="10" t="s">
        <v>521</v>
      </c>
      <c r="E10" s="11"/>
      <c r="F10" s="12"/>
      <c r="G10" s="12"/>
      <c r="H10" s="12"/>
      <c r="I10" s="12"/>
      <c r="J10" s="12"/>
      <c r="K10" s="13"/>
      <c r="L10" s="561" t="s">
        <v>509</v>
      </c>
    </row>
    <row r="11" spans="1:12" ht="15.75" x14ac:dyDescent="0.25">
      <c r="A11" s="7"/>
      <c r="B11" s="8" t="s">
        <v>5</v>
      </c>
      <c r="C11" s="9"/>
      <c r="D11" s="14" t="s">
        <v>522</v>
      </c>
      <c r="E11" s="11"/>
      <c r="F11" s="12"/>
      <c r="G11" s="12"/>
      <c r="H11" s="12"/>
      <c r="I11" s="12"/>
      <c r="J11" s="12"/>
      <c r="K11" s="13"/>
      <c r="L11" s="561" t="s">
        <v>510</v>
      </c>
    </row>
    <row r="12" spans="1:12" ht="15.75" x14ac:dyDescent="0.25">
      <c r="A12" s="7"/>
      <c r="B12" s="15" t="s">
        <v>6</v>
      </c>
      <c r="C12" s="560"/>
      <c r="D12" s="10" t="s">
        <v>512</v>
      </c>
      <c r="E12" s="16">
        <f>IF(D12="Dry Year Annual Average","DYAA ",IF(D12="dry year critical period","DYCP ",0))</f>
        <v>0</v>
      </c>
      <c r="F12" s="16">
        <f>IF(D12="Dry Year Annual Average","Normal Year Annual Average ",IF(D12="dry year critical period","Normal Year Critical Period ",0))</f>
        <v>0</v>
      </c>
      <c r="G12" s="12"/>
      <c r="H12" s="12"/>
      <c r="I12" s="12"/>
      <c r="J12" s="12"/>
      <c r="K12" s="13"/>
      <c r="L12" s="561" t="s">
        <v>511</v>
      </c>
    </row>
    <row r="13" spans="1:12" ht="15.75" x14ac:dyDescent="0.25">
      <c r="A13" s="7"/>
      <c r="B13" s="8" t="s">
        <v>7</v>
      </c>
      <c r="C13" s="17"/>
      <c r="D13" s="18" t="s">
        <v>523</v>
      </c>
      <c r="E13" s="11"/>
      <c r="F13" s="12"/>
      <c r="G13" s="12"/>
      <c r="H13" s="12"/>
      <c r="I13" s="12"/>
      <c r="J13" s="12"/>
      <c r="K13" s="13"/>
      <c r="L13" s="561" t="s">
        <v>512</v>
      </c>
    </row>
    <row r="14" spans="1:12" ht="15.75" x14ac:dyDescent="0.25">
      <c r="A14" s="7"/>
      <c r="B14" s="8" t="s">
        <v>8</v>
      </c>
      <c r="C14" s="17"/>
      <c r="D14" s="19" t="s">
        <v>524</v>
      </c>
      <c r="E14" s="11"/>
      <c r="F14" s="12"/>
      <c r="G14" s="12"/>
      <c r="H14" s="12"/>
      <c r="I14" s="12"/>
      <c r="J14" s="12"/>
      <c r="K14" s="13"/>
      <c r="L14" s="561" t="s">
        <v>513</v>
      </c>
    </row>
    <row r="15" spans="1:12" ht="15.75" x14ac:dyDescent="0.25">
      <c r="A15" s="12"/>
      <c r="B15" s="8" t="s">
        <v>9</v>
      </c>
      <c r="C15" s="17"/>
      <c r="D15" s="10" t="s">
        <v>525</v>
      </c>
      <c r="E15" s="17" t="s">
        <v>10</v>
      </c>
      <c r="F15" s="20"/>
      <c r="G15" s="21"/>
      <c r="H15" s="17" t="s">
        <v>11</v>
      </c>
      <c r="I15" s="22"/>
      <c r="J15" s="12"/>
      <c r="K15" s="13"/>
    </row>
    <row r="16" spans="1:12" ht="15.75" x14ac:dyDescent="0.25">
      <c r="A16" s="12"/>
      <c r="B16" s="8"/>
      <c r="C16" s="17"/>
      <c r="D16" s="23"/>
      <c r="E16" s="21"/>
      <c r="F16" s="21"/>
      <c r="G16" s="21"/>
      <c r="H16" s="17"/>
      <c r="I16" s="21"/>
      <c r="J16" s="12"/>
      <c r="K16" s="13"/>
      <c r="L16" s="559"/>
    </row>
    <row r="17" spans="1:12" ht="15.75" x14ac:dyDescent="0.25">
      <c r="A17" s="12"/>
      <c r="B17" s="8" t="s">
        <v>12</v>
      </c>
      <c r="C17" s="12"/>
      <c r="D17" s="10" t="s">
        <v>595</v>
      </c>
      <c r="E17" s="12"/>
      <c r="F17" s="24" t="s">
        <v>13</v>
      </c>
      <c r="G17" s="12"/>
      <c r="H17" s="12"/>
      <c r="I17" s="12"/>
      <c r="J17" s="12"/>
      <c r="K17" s="13"/>
      <c r="L17" s="559"/>
    </row>
    <row r="18" spans="1:12" ht="15.75" thickBot="1" x14ac:dyDescent="0.25">
      <c r="A18" s="1"/>
      <c r="B18" s="25"/>
      <c r="C18" s="1"/>
      <c r="D18" s="1"/>
      <c r="E18" s="1"/>
      <c r="F18" s="1"/>
      <c r="G18" s="1"/>
      <c r="H18" s="1"/>
      <c r="I18" s="1"/>
      <c r="J18" s="1"/>
      <c r="K18" s="4"/>
      <c r="L18" s="26"/>
    </row>
    <row r="19" spans="1:12" ht="26.25" x14ac:dyDescent="0.4">
      <c r="A19" s="27"/>
      <c r="B19" s="6" t="s">
        <v>14</v>
      </c>
      <c r="C19" s="28"/>
      <c r="D19" s="28"/>
      <c r="E19" s="2"/>
      <c r="F19" s="2"/>
      <c r="G19" s="28"/>
      <c r="H19" s="28"/>
      <c r="I19" s="28"/>
      <c r="J19" s="2"/>
      <c r="K19" s="3"/>
      <c r="L19" s="1"/>
    </row>
    <row r="20" spans="1:12" ht="26.25" x14ac:dyDescent="0.4">
      <c r="A20" s="27"/>
      <c r="B20" s="29"/>
      <c r="C20" s="1"/>
      <c r="D20" s="1"/>
      <c r="E20" s="1"/>
      <c r="F20" s="1"/>
      <c r="G20" s="1"/>
      <c r="H20" s="1"/>
      <c r="I20" s="1"/>
      <c r="J20" s="1"/>
      <c r="K20" s="4"/>
      <c r="L20" s="1"/>
    </row>
    <row r="21" spans="1:12" x14ac:dyDescent="0.2">
      <c r="A21" s="1"/>
      <c r="B21" s="30"/>
      <c r="C21" s="12" t="s">
        <v>15</v>
      </c>
      <c r="D21" s="12"/>
      <c r="E21" s="12"/>
      <c r="F21" s="1"/>
      <c r="G21" s="1"/>
      <c r="H21" s="1"/>
      <c r="I21" s="1"/>
      <c r="J21" s="1"/>
      <c r="K21" s="4"/>
      <c r="L21" s="1"/>
    </row>
    <row r="22" spans="1:12" ht="18.600000000000001" customHeight="1" x14ac:dyDescent="0.4">
      <c r="A22" s="27"/>
      <c r="B22" s="29"/>
      <c r="C22" s="1"/>
      <c r="D22" s="1"/>
      <c r="E22" s="1"/>
      <c r="F22" s="1"/>
      <c r="G22" s="1"/>
      <c r="H22" s="1"/>
      <c r="I22" s="1"/>
      <c r="J22" s="1"/>
      <c r="K22" s="4"/>
      <c r="L22" s="1"/>
    </row>
    <row r="23" spans="1:12" ht="18" x14ac:dyDescent="0.25">
      <c r="A23" s="31"/>
      <c r="B23" s="32"/>
      <c r="C23" s="12" t="s">
        <v>16</v>
      </c>
      <c r="D23" s="12"/>
      <c r="E23" s="12"/>
      <c r="F23" s="1"/>
      <c r="G23" s="1"/>
      <c r="H23" s="1"/>
      <c r="I23" s="1"/>
      <c r="J23" s="1"/>
      <c r="K23" s="4"/>
      <c r="L23" s="1"/>
    </row>
    <row r="24" spans="1:12" x14ac:dyDescent="0.2">
      <c r="A24" s="1"/>
      <c r="B24" s="33"/>
      <c r="C24" s="12"/>
      <c r="D24" s="12"/>
      <c r="E24" s="12"/>
      <c r="F24" s="1"/>
      <c r="G24" s="1"/>
      <c r="H24" s="1"/>
      <c r="I24" s="1"/>
      <c r="J24" s="1"/>
      <c r="K24" s="4"/>
      <c r="L24" s="1"/>
    </row>
    <row r="25" spans="1:12" x14ac:dyDescent="0.2">
      <c r="A25" s="1"/>
      <c r="B25" s="34"/>
      <c r="C25" s="12" t="s">
        <v>17</v>
      </c>
      <c r="D25" s="12"/>
      <c r="E25" s="12"/>
      <c r="F25" s="1"/>
      <c r="G25" s="1"/>
      <c r="H25" s="1"/>
      <c r="I25" s="1"/>
      <c r="J25" s="1"/>
      <c r="K25" s="4"/>
      <c r="L25" s="1"/>
    </row>
    <row r="26" spans="1:12" x14ac:dyDescent="0.2">
      <c r="A26" s="1"/>
      <c r="B26" s="33"/>
      <c r="C26" s="12"/>
      <c r="D26" s="12"/>
      <c r="E26" s="12"/>
      <c r="F26" s="1"/>
      <c r="G26" s="1"/>
      <c r="H26" s="1"/>
      <c r="I26" s="1"/>
      <c r="J26" s="1"/>
      <c r="K26" s="4"/>
      <c r="L26" s="1"/>
    </row>
    <row r="27" spans="1:12" x14ac:dyDescent="0.2">
      <c r="A27" s="1"/>
      <c r="B27" s="35"/>
      <c r="C27" s="12" t="s">
        <v>18</v>
      </c>
      <c r="D27" s="12"/>
      <c r="E27" s="12"/>
      <c r="F27" s="1"/>
      <c r="G27" s="1"/>
      <c r="H27" s="1"/>
      <c r="I27" s="1"/>
      <c r="J27" s="1"/>
      <c r="K27" s="4"/>
      <c r="L27" s="1"/>
    </row>
    <row r="28" spans="1:12" x14ac:dyDescent="0.2">
      <c r="A28" s="1"/>
      <c r="B28" s="33"/>
      <c r="C28" s="12"/>
      <c r="D28" s="12"/>
      <c r="E28" s="12"/>
      <c r="F28" s="1"/>
      <c r="G28" s="1"/>
      <c r="H28" s="1"/>
      <c r="I28" s="1"/>
      <c r="J28" s="1"/>
      <c r="K28" s="4"/>
      <c r="L28" s="1"/>
    </row>
    <row r="29" spans="1:12" x14ac:dyDescent="0.2">
      <c r="A29" s="1"/>
      <c r="B29" s="36"/>
      <c r="C29" s="12" t="s">
        <v>19</v>
      </c>
      <c r="D29" s="12"/>
      <c r="E29" s="12"/>
      <c r="F29" s="1"/>
      <c r="G29" s="1"/>
      <c r="H29" s="1"/>
      <c r="I29" s="1"/>
      <c r="J29" s="1"/>
      <c r="K29" s="4"/>
      <c r="L29" s="1"/>
    </row>
    <row r="30" spans="1:12" ht="15.75" thickBot="1" x14ac:dyDescent="0.25">
      <c r="A30" s="1"/>
      <c r="B30" s="37"/>
      <c r="C30" s="38"/>
      <c r="D30" s="38"/>
      <c r="E30" s="38"/>
      <c r="F30" s="38"/>
      <c r="G30" s="39"/>
      <c r="H30" s="39"/>
      <c r="I30" s="39"/>
      <c r="J30" s="39"/>
      <c r="K30" s="40"/>
      <c r="L30" s="1"/>
    </row>
    <row r="31" spans="1:12" ht="15.75" x14ac:dyDescent="0.25">
      <c r="A31" s="1"/>
      <c r="B31" s="6" t="s">
        <v>20</v>
      </c>
      <c r="C31" s="41"/>
      <c r="D31" s="42" t="s">
        <v>21</v>
      </c>
      <c r="E31" s="2"/>
      <c r="F31" s="2"/>
      <c r="G31" s="2"/>
      <c r="H31" s="2"/>
      <c r="I31" s="43"/>
      <c r="J31" s="2"/>
      <c r="K31" s="3"/>
      <c r="L31" s="26"/>
    </row>
    <row r="32" spans="1:12" ht="15.75" x14ac:dyDescent="0.25">
      <c r="A32" s="1"/>
      <c r="B32" s="15" t="s">
        <v>22</v>
      </c>
      <c r="C32" s="1"/>
      <c r="D32" s="12" t="s">
        <v>23</v>
      </c>
      <c r="E32" s="12"/>
      <c r="F32" s="12"/>
      <c r="G32" s="12"/>
      <c r="H32" s="12"/>
      <c r="I32" s="44"/>
      <c r="J32" s="12"/>
      <c r="K32" s="13"/>
      <c r="L32" s="26"/>
    </row>
    <row r="33" spans="1:12" ht="15.75" x14ac:dyDescent="0.25">
      <c r="A33" s="1"/>
      <c r="B33" s="15" t="s">
        <v>24</v>
      </c>
      <c r="C33" s="1"/>
      <c r="D33" s="45" t="s">
        <v>25</v>
      </c>
      <c r="E33" s="12"/>
      <c r="F33" s="1"/>
      <c r="G33" s="12"/>
      <c r="H33" s="12"/>
      <c r="I33" s="46"/>
      <c r="J33" s="12"/>
      <c r="K33" s="13"/>
      <c r="L33" s="26"/>
    </row>
    <row r="34" spans="1:12" ht="15.75" x14ac:dyDescent="0.25">
      <c r="A34" s="1"/>
      <c r="B34" s="15" t="s">
        <v>26</v>
      </c>
      <c r="C34" s="1"/>
      <c r="D34" s="45" t="s">
        <v>27</v>
      </c>
      <c r="E34" s="12"/>
      <c r="F34" s="1"/>
      <c r="G34" s="12"/>
      <c r="H34" s="12"/>
      <c r="I34" s="46"/>
      <c r="J34" s="12"/>
      <c r="K34" s="13"/>
      <c r="L34" s="26"/>
    </row>
    <row r="35" spans="1:12" ht="15.75" x14ac:dyDescent="0.25">
      <c r="A35" s="1"/>
      <c r="B35" s="15" t="s">
        <v>28</v>
      </c>
      <c r="C35" s="1"/>
      <c r="D35" s="12" t="s">
        <v>29</v>
      </c>
      <c r="E35" s="12"/>
      <c r="F35" s="1"/>
      <c r="G35" s="12"/>
      <c r="H35" s="12"/>
      <c r="I35" s="46"/>
      <c r="J35" s="12"/>
      <c r="K35" s="13"/>
      <c r="L35" s="1"/>
    </row>
    <row r="36" spans="1:12" ht="15.75" x14ac:dyDescent="0.25">
      <c r="A36" s="1"/>
      <c r="B36" s="15" t="s">
        <v>30</v>
      </c>
      <c r="C36" s="1"/>
      <c r="D36" s="12" t="s">
        <v>31</v>
      </c>
      <c r="E36" s="12"/>
      <c r="F36" s="1"/>
      <c r="G36" s="12"/>
      <c r="H36" s="12"/>
      <c r="I36" s="44"/>
      <c r="J36" s="12"/>
      <c r="K36" s="13"/>
      <c r="L36" s="1"/>
    </row>
    <row r="37" spans="1:12" ht="15.75" x14ac:dyDescent="0.25">
      <c r="A37" s="1"/>
      <c r="B37" s="15" t="s">
        <v>32</v>
      </c>
      <c r="C37" s="1"/>
      <c r="D37" s="12" t="s">
        <v>514</v>
      </c>
      <c r="E37" s="12"/>
      <c r="F37" s="1"/>
      <c r="G37" s="12"/>
      <c r="H37" s="12"/>
      <c r="I37" s="44"/>
      <c r="J37" s="12"/>
      <c r="K37" s="13"/>
      <c r="L37" s="1"/>
    </row>
    <row r="38" spans="1:12" ht="15.75" x14ac:dyDescent="0.25">
      <c r="A38" s="1"/>
      <c r="B38" s="15" t="s">
        <v>33</v>
      </c>
      <c r="C38" s="1"/>
      <c r="D38" s="45" t="s">
        <v>34</v>
      </c>
      <c r="E38" s="12"/>
      <c r="F38" s="1"/>
      <c r="G38" s="12"/>
      <c r="H38" s="12"/>
      <c r="I38" s="44"/>
      <c r="J38" s="12"/>
      <c r="K38" s="13"/>
      <c r="L38" s="1"/>
    </row>
    <row r="39" spans="1:12" ht="15.75" x14ac:dyDescent="0.25">
      <c r="A39" s="1"/>
      <c r="B39" s="15" t="s">
        <v>35</v>
      </c>
      <c r="C39" s="1"/>
      <c r="D39" s="45" t="s">
        <v>36</v>
      </c>
      <c r="E39" s="12"/>
      <c r="F39" s="1"/>
      <c r="G39" s="12"/>
      <c r="H39" s="12"/>
      <c r="I39" s="44"/>
      <c r="J39" s="12"/>
      <c r="K39" s="13"/>
      <c r="L39" s="1"/>
    </row>
    <row r="40" spans="1:12" ht="15.75" x14ac:dyDescent="0.25">
      <c r="A40" s="1"/>
      <c r="B40" s="15" t="s">
        <v>37</v>
      </c>
      <c r="C40" s="1"/>
      <c r="D40" s="45" t="s">
        <v>38</v>
      </c>
      <c r="E40" s="12"/>
      <c r="F40" s="1"/>
      <c r="G40" s="12"/>
      <c r="H40" s="12"/>
      <c r="I40" s="44"/>
      <c r="J40" s="12"/>
      <c r="K40" s="13"/>
      <c r="L40" s="1"/>
    </row>
    <row r="41" spans="1:12" ht="15.75" x14ac:dyDescent="0.25">
      <c r="A41" s="1"/>
      <c r="B41" s="15" t="s">
        <v>39</v>
      </c>
      <c r="C41" s="1"/>
      <c r="D41" s="45" t="s">
        <v>40</v>
      </c>
      <c r="E41" s="12"/>
      <c r="F41" s="1"/>
      <c r="G41" s="12"/>
      <c r="H41" s="12"/>
      <c r="I41" s="44"/>
      <c r="J41" s="12"/>
      <c r="K41" s="13"/>
      <c r="L41" s="1"/>
    </row>
    <row r="42" spans="1:12" ht="15.75" x14ac:dyDescent="0.25">
      <c r="A42" s="1"/>
      <c r="B42" s="15" t="s">
        <v>41</v>
      </c>
      <c r="C42" s="1"/>
      <c r="D42" s="45" t="s">
        <v>42</v>
      </c>
      <c r="E42" s="12"/>
      <c r="F42" s="1"/>
      <c r="G42" s="12"/>
      <c r="H42" s="12"/>
      <c r="I42" s="44"/>
      <c r="J42" s="12"/>
      <c r="K42" s="13"/>
      <c r="L42" s="1"/>
    </row>
    <row r="43" spans="1:12" ht="16.5" thickBot="1" x14ac:dyDescent="0.3">
      <c r="A43" s="1"/>
      <c r="B43" s="47"/>
      <c r="C43" s="48"/>
      <c r="D43" s="49"/>
      <c r="E43" s="38"/>
      <c r="F43" s="39"/>
      <c r="G43" s="38"/>
      <c r="H43" s="38"/>
      <c r="I43" s="50"/>
      <c r="J43" s="38"/>
      <c r="K43" s="51"/>
      <c r="L43" s="1"/>
    </row>
    <row r="44" spans="1:12" ht="15.75" x14ac:dyDescent="0.25">
      <c r="A44" s="1"/>
      <c r="B44" s="52"/>
      <c r="C44" s="52"/>
      <c r="D44" s="12"/>
      <c r="E44" s="12"/>
      <c r="F44" s="12"/>
      <c r="G44" s="12"/>
      <c r="H44" s="12"/>
      <c r="I44" s="12"/>
      <c r="J44" s="12"/>
      <c r="K44" s="12"/>
      <c r="L44" s="1"/>
    </row>
  </sheetData>
  <mergeCells count="4">
    <mergeCell ref="B2:K2"/>
    <mergeCell ref="B4:D4"/>
    <mergeCell ref="B5:D5"/>
    <mergeCell ref="B6:D6"/>
  </mergeCells>
  <dataValidations count="1">
    <dataValidation type="list" allowBlank="1" showInputMessage="1" showErrorMessage="1" sqref="D12" xr:uid="{00000000-0002-0000-0200-000000000000}">
      <formula1>$L$11:$L$14</formula1>
    </dataValidation>
  </dataValidations>
  <pageMargins left="0.7" right="0.7" top="0.75" bottom="0.75" header="0.3" footer="0.3"/>
  <pageSetup paperSize="9" orientation="portrait" verticalDpi="9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25"/>
  <sheetViews>
    <sheetView zoomScale="115" zoomScaleNormal="115" workbookViewId="0">
      <selection activeCell="E23" sqref="E23"/>
    </sheetView>
  </sheetViews>
  <sheetFormatPr defaultColWidth="8.88671875" defaultRowHeight="15" x14ac:dyDescent="0.2"/>
  <cols>
    <col min="1" max="1" width="2.109375" customWidth="1"/>
    <col min="2" max="2" width="7.88671875" customWidth="1"/>
    <col min="3" max="3" width="5.6640625" customWidth="1"/>
    <col min="4" max="4" width="33.109375" bestFit="1" customWidth="1"/>
    <col min="5" max="5" width="36.109375" customWidth="1"/>
    <col min="6" max="6" width="6.109375" customWidth="1"/>
    <col min="7" max="7" width="10.88671875" customWidth="1"/>
    <col min="8" max="8" width="2.21875" customWidth="1"/>
    <col min="9" max="9" width="2.5546875" customWidth="1"/>
    <col min="10" max="10" width="2.6640625" customWidth="1"/>
    <col min="11" max="11" width="12.6640625" customWidth="1"/>
    <col min="12" max="12" width="11.88671875" customWidth="1"/>
    <col min="13" max="13" width="11.77734375" customWidth="1"/>
    <col min="14" max="36" width="11.44140625" customWidth="1"/>
    <col min="257" max="257" width="2.109375" customWidth="1"/>
    <col min="258" max="258" width="7.88671875" customWidth="1"/>
    <col min="259" max="259" width="5.6640625" customWidth="1"/>
    <col min="260" max="260" width="39.77734375" customWidth="1"/>
    <col min="261" max="261" width="32.77734375" customWidth="1"/>
    <col min="262" max="262" width="6.109375" customWidth="1"/>
    <col min="263" max="263" width="7.88671875" bestFit="1" customWidth="1"/>
    <col min="264" max="264" width="15.44140625" customWidth="1"/>
    <col min="265" max="265" width="12.21875" customWidth="1"/>
    <col min="266" max="266" width="12.6640625" customWidth="1"/>
    <col min="267" max="267" width="12" customWidth="1"/>
    <col min="268" max="292" width="11.44140625" customWidth="1"/>
    <col min="513" max="513" width="2.109375" customWidth="1"/>
    <col min="514" max="514" width="7.88671875" customWidth="1"/>
    <col min="515" max="515" width="5.6640625" customWidth="1"/>
    <col min="516" max="516" width="39.77734375" customWidth="1"/>
    <col min="517" max="517" width="32.77734375" customWidth="1"/>
    <col min="518" max="518" width="6.109375" customWidth="1"/>
    <col min="519" max="519" width="7.88671875" bestFit="1" customWidth="1"/>
    <col min="520" max="520" width="15.44140625" customWidth="1"/>
    <col min="521" max="521" width="12.21875" customWidth="1"/>
    <col min="522" max="522" width="12.6640625" customWidth="1"/>
    <col min="523" max="523" width="12" customWidth="1"/>
    <col min="524" max="548" width="11.44140625" customWidth="1"/>
    <col min="769" max="769" width="2.109375" customWidth="1"/>
    <col min="770" max="770" width="7.88671875" customWidth="1"/>
    <col min="771" max="771" width="5.6640625" customWidth="1"/>
    <col min="772" max="772" width="39.77734375" customWidth="1"/>
    <col min="773" max="773" width="32.77734375" customWidth="1"/>
    <col min="774" max="774" width="6.109375" customWidth="1"/>
    <col min="775" max="775" width="7.88671875" bestFit="1" customWidth="1"/>
    <col min="776" max="776" width="15.44140625" customWidth="1"/>
    <col min="777" max="777" width="12.21875" customWidth="1"/>
    <col min="778" max="778" width="12.6640625" customWidth="1"/>
    <col min="779" max="779" width="12" customWidth="1"/>
    <col min="780" max="804" width="11.44140625" customWidth="1"/>
    <col min="1025" max="1025" width="2.109375" customWidth="1"/>
    <col min="1026" max="1026" width="7.88671875" customWidth="1"/>
    <col min="1027" max="1027" width="5.6640625" customWidth="1"/>
    <col min="1028" max="1028" width="39.77734375" customWidth="1"/>
    <col min="1029" max="1029" width="32.77734375" customWidth="1"/>
    <col min="1030" max="1030" width="6.109375" customWidth="1"/>
    <col min="1031" max="1031" width="7.88671875" bestFit="1" customWidth="1"/>
    <col min="1032" max="1032" width="15.44140625" customWidth="1"/>
    <col min="1033" max="1033" width="12.21875" customWidth="1"/>
    <col min="1034" max="1034" width="12.6640625" customWidth="1"/>
    <col min="1035" max="1035" width="12" customWidth="1"/>
    <col min="1036" max="1060" width="11.44140625" customWidth="1"/>
    <col min="1281" max="1281" width="2.109375" customWidth="1"/>
    <col min="1282" max="1282" width="7.88671875" customWidth="1"/>
    <col min="1283" max="1283" width="5.6640625" customWidth="1"/>
    <col min="1284" max="1284" width="39.77734375" customWidth="1"/>
    <col min="1285" max="1285" width="32.77734375" customWidth="1"/>
    <col min="1286" max="1286" width="6.109375" customWidth="1"/>
    <col min="1287" max="1287" width="7.88671875" bestFit="1" customWidth="1"/>
    <col min="1288" max="1288" width="15.44140625" customWidth="1"/>
    <col min="1289" max="1289" width="12.21875" customWidth="1"/>
    <col min="1290" max="1290" width="12.6640625" customWidth="1"/>
    <col min="1291" max="1291" width="12" customWidth="1"/>
    <col min="1292" max="1316" width="11.44140625" customWidth="1"/>
    <col min="1537" max="1537" width="2.109375" customWidth="1"/>
    <col min="1538" max="1538" width="7.88671875" customWidth="1"/>
    <col min="1539" max="1539" width="5.6640625" customWidth="1"/>
    <col min="1540" max="1540" width="39.77734375" customWidth="1"/>
    <col min="1541" max="1541" width="32.77734375" customWidth="1"/>
    <col min="1542" max="1542" width="6.109375" customWidth="1"/>
    <col min="1543" max="1543" width="7.88671875" bestFit="1" customWidth="1"/>
    <col min="1544" max="1544" width="15.44140625" customWidth="1"/>
    <col min="1545" max="1545" width="12.21875" customWidth="1"/>
    <col min="1546" max="1546" width="12.6640625" customWidth="1"/>
    <col min="1547" max="1547" width="12" customWidth="1"/>
    <col min="1548" max="1572" width="11.44140625" customWidth="1"/>
    <col min="1793" max="1793" width="2.109375" customWidth="1"/>
    <col min="1794" max="1794" width="7.88671875" customWidth="1"/>
    <col min="1795" max="1795" width="5.6640625" customWidth="1"/>
    <col min="1796" max="1796" width="39.77734375" customWidth="1"/>
    <col min="1797" max="1797" width="32.77734375" customWidth="1"/>
    <col min="1798" max="1798" width="6.109375" customWidth="1"/>
    <col min="1799" max="1799" width="7.88671875" bestFit="1" customWidth="1"/>
    <col min="1800" max="1800" width="15.44140625" customWidth="1"/>
    <col min="1801" max="1801" width="12.21875" customWidth="1"/>
    <col min="1802" max="1802" width="12.6640625" customWidth="1"/>
    <col min="1803" max="1803" width="12" customWidth="1"/>
    <col min="1804" max="1828" width="11.44140625" customWidth="1"/>
    <col min="2049" max="2049" width="2.109375" customWidth="1"/>
    <col min="2050" max="2050" width="7.88671875" customWidth="1"/>
    <col min="2051" max="2051" width="5.6640625" customWidth="1"/>
    <col min="2052" max="2052" width="39.77734375" customWidth="1"/>
    <col min="2053" max="2053" width="32.77734375" customWidth="1"/>
    <col min="2054" max="2054" width="6.109375" customWidth="1"/>
    <col min="2055" max="2055" width="7.88671875" bestFit="1" customWidth="1"/>
    <col min="2056" max="2056" width="15.44140625" customWidth="1"/>
    <col min="2057" max="2057" width="12.21875" customWidth="1"/>
    <col min="2058" max="2058" width="12.6640625" customWidth="1"/>
    <col min="2059" max="2059" width="12" customWidth="1"/>
    <col min="2060" max="2084" width="11.44140625" customWidth="1"/>
    <col min="2305" max="2305" width="2.109375" customWidth="1"/>
    <col min="2306" max="2306" width="7.88671875" customWidth="1"/>
    <col min="2307" max="2307" width="5.6640625" customWidth="1"/>
    <col min="2308" max="2308" width="39.77734375" customWidth="1"/>
    <col min="2309" max="2309" width="32.77734375" customWidth="1"/>
    <col min="2310" max="2310" width="6.109375" customWidth="1"/>
    <col min="2311" max="2311" width="7.88671875" bestFit="1" customWidth="1"/>
    <col min="2312" max="2312" width="15.44140625" customWidth="1"/>
    <col min="2313" max="2313" width="12.21875" customWidth="1"/>
    <col min="2314" max="2314" width="12.6640625" customWidth="1"/>
    <col min="2315" max="2315" width="12" customWidth="1"/>
    <col min="2316" max="2340" width="11.44140625" customWidth="1"/>
    <col min="2561" max="2561" width="2.109375" customWidth="1"/>
    <col min="2562" max="2562" width="7.88671875" customWidth="1"/>
    <col min="2563" max="2563" width="5.6640625" customWidth="1"/>
    <col min="2564" max="2564" width="39.77734375" customWidth="1"/>
    <col min="2565" max="2565" width="32.77734375" customWidth="1"/>
    <col min="2566" max="2566" width="6.109375" customWidth="1"/>
    <col min="2567" max="2567" width="7.88671875" bestFit="1" customWidth="1"/>
    <col min="2568" max="2568" width="15.44140625" customWidth="1"/>
    <col min="2569" max="2569" width="12.21875" customWidth="1"/>
    <col min="2570" max="2570" width="12.6640625" customWidth="1"/>
    <col min="2571" max="2571" width="12" customWidth="1"/>
    <col min="2572" max="2596" width="11.44140625" customWidth="1"/>
    <col min="2817" max="2817" width="2.109375" customWidth="1"/>
    <col min="2818" max="2818" width="7.88671875" customWidth="1"/>
    <col min="2819" max="2819" width="5.6640625" customWidth="1"/>
    <col min="2820" max="2820" width="39.77734375" customWidth="1"/>
    <col min="2821" max="2821" width="32.77734375" customWidth="1"/>
    <col min="2822" max="2822" width="6.109375" customWidth="1"/>
    <col min="2823" max="2823" width="7.88671875" bestFit="1" customWidth="1"/>
    <col min="2824" max="2824" width="15.44140625" customWidth="1"/>
    <col min="2825" max="2825" width="12.21875" customWidth="1"/>
    <col min="2826" max="2826" width="12.6640625" customWidth="1"/>
    <col min="2827" max="2827" width="12" customWidth="1"/>
    <col min="2828" max="2852" width="11.44140625" customWidth="1"/>
    <col min="3073" max="3073" width="2.109375" customWidth="1"/>
    <col min="3074" max="3074" width="7.88671875" customWidth="1"/>
    <col min="3075" max="3075" width="5.6640625" customWidth="1"/>
    <col min="3076" max="3076" width="39.77734375" customWidth="1"/>
    <col min="3077" max="3077" width="32.77734375" customWidth="1"/>
    <col min="3078" max="3078" width="6.109375" customWidth="1"/>
    <col min="3079" max="3079" width="7.88671875" bestFit="1" customWidth="1"/>
    <col min="3080" max="3080" width="15.44140625" customWidth="1"/>
    <col min="3081" max="3081" width="12.21875" customWidth="1"/>
    <col min="3082" max="3082" width="12.6640625" customWidth="1"/>
    <col min="3083" max="3083" width="12" customWidth="1"/>
    <col min="3084" max="3108" width="11.44140625" customWidth="1"/>
    <col min="3329" max="3329" width="2.109375" customWidth="1"/>
    <col min="3330" max="3330" width="7.88671875" customWidth="1"/>
    <col min="3331" max="3331" width="5.6640625" customWidth="1"/>
    <col min="3332" max="3332" width="39.77734375" customWidth="1"/>
    <col min="3333" max="3333" width="32.77734375" customWidth="1"/>
    <col min="3334" max="3334" width="6.109375" customWidth="1"/>
    <col min="3335" max="3335" width="7.88671875" bestFit="1" customWidth="1"/>
    <col min="3336" max="3336" width="15.44140625" customWidth="1"/>
    <col min="3337" max="3337" width="12.21875" customWidth="1"/>
    <col min="3338" max="3338" width="12.6640625" customWidth="1"/>
    <col min="3339" max="3339" width="12" customWidth="1"/>
    <col min="3340" max="3364" width="11.44140625" customWidth="1"/>
    <col min="3585" max="3585" width="2.109375" customWidth="1"/>
    <col min="3586" max="3586" width="7.88671875" customWidth="1"/>
    <col min="3587" max="3587" width="5.6640625" customWidth="1"/>
    <col min="3588" max="3588" width="39.77734375" customWidth="1"/>
    <col min="3589" max="3589" width="32.77734375" customWidth="1"/>
    <col min="3590" max="3590" width="6.109375" customWidth="1"/>
    <col min="3591" max="3591" width="7.88671875" bestFit="1" customWidth="1"/>
    <col min="3592" max="3592" width="15.44140625" customWidth="1"/>
    <col min="3593" max="3593" width="12.21875" customWidth="1"/>
    <col min="3594" max="3594" width="12.6640625" customWidth="1"/>
    <col min="3595" max="3595" width="12" customWidth="1"/>
    <col min="3596" max="3620" width="11.44140625" customWidth="1"/>
    <col min="3841" max="3841" width="2.109375" customWidth="1"/>
    <col min="3842" max="3842" width="7.88671875" customWidth="1"/>
    <col min="3843" max="3843" width="5.6640625" customWidth="1"/>
    <col min="3844" max="3844" width="39.77734375" customWidth="1"/>
    <col min="3845" max="3845" width="32.77734375" customWidth="1"/>
    <col min="3846" max="3846" width="6.109375" customWidth="1"/>
    <col min="3847" max="3847" width="7.88671875" bestFit="1" customWidth="1"/>
    <col min="3848" max="3848" width="15.44140625" customWidth="1"/>
    <col min="3849" max="3849" width="12.21875" customWidth="1"/>
    <col min="3850" max="3850" width="12.6640625" customWidth="1"/>
    <col min="3851" max="3851" width="12" customWidth="1"/>
    <col min="3852" max="3876" width="11.44140625" customWidth="1"/>
    <col min="4097" max="4097" width="2.109375" customWidth="1"/>
    <col min="4098" max="4098" width="7.88671875" customWidth="1"/>
    <col min="4099" max="4099" width="5.6640625" customWidth="1"/>
    <col min="4100" max="4100" width="39.77734375" customWidth="1"/>
    <col min="4101" max="4101" width="32.77734375" customWidth="1"/>
    <col min="4102" max="4102" width="6.109375" customWidth="1"/>
    <col min="4103" max="4103" width="7.88671875" bestFit="1" customWidth="1"/>
    <col min="4104" max="4104" width="15.44140625" customWidth="1"/>
    <col min="4105" max="4105" width="12.21875" customWidth="1"/>
    <col min="4106" max="4106" width="12.6640625" customWidth="1"/>
    <col min="4107" max="4107" width="12" customWidth="1"/>
    <col min="4108" max="4132" width="11.44140625" customWidth="1"/>
    <col min="4353" max="4353" width="2.109375" customWidth="1"/>
    <col min="4354" max="4354" width="7.88671875" customWidth="1"/>
    <col min="4355" max="4355" width="5.6640625" customWidth="1"/>
    <col min="4356" max="4356" width="39.77734375" customWidth="1"/>
    <col min="4357" max="4357" width="32.77734375" customWidth="1"/>
    <col min="4358" max="4358" width="6.109375" customWidth="1"/>
    <col min="4359" max="4359" width="7.88671875" bestFit="1" customWidth="1"/>
    <col min="4360" max="4360" width="15.44140625" customWidth="1"/>
    <col min="4361" max="4361" width="12.21875" customWidth="1"/>
    <col min="4362" max="4362" width="12.6640625" customWidth="1"/>
    <col min="4363" max="4363" width="12" customWidth="1"/>
    <col min="4364" max="4388" width="11.44140625" customWidth="1"/>
    <col min="4609" max="4609" width="2.109375" customWidth="1"/>
    <col min="4610" max="4610" width="7.88671875" customWidth="1"/>
    <col min="4611" max="4611" width="5.6640625" customWidth="1"/>
    <col min="4612" max="4612" width="39.77734375" customWidth="1"/>
    <col min="4613" max="4613" width="32.77734375" customWidth="1"/>
    <col min="4614" max="4614" width="6.109375" customWidth="1"/>
    <col min="4615" max="4615" width="7.88671875" bestFit="1" customWidth="1"/>
    <col min="4616" max="4616" width="15.44140625" customWidth="1"/>
    <col min="4617" max="4617" width="12.21875" customWidth="1"/>
    <col min="4618" max="4618" width="12.6640625" customWidth="1"/>
    <col min="4619" max="4619" width="12" customWidth="1"/>
    <col min="4620" max="4644" width="11.44140625" customWidth="1"/>
    <col min="4865" max="4865" width="2.109375" customWidth="1"/>
    <col min="4866" max="4866" width="7.88671875" customWidth="1"/>
    <col min="4867" max="4867" width="5.6640625" customWidth="1"/>
    <col min="4868" max="4868" width="39.77734375" customWidth="1"/>
    <col min="4869" max="4869" width="32.77734375" customWidth="1"/>
    <col min="4870" max="4870" width="6.109375" customWidth="1"/>
    <col min="4871" max="4871" width="7.88671875" bestFit="1" customWidth="1"/>
    <col min="4872" max="4872" width="15.44140625" customWidth="1"/>
    <col min="4873" max="4873" width="12.21875" customWidth="1"/>
    <col min="4874" max="4874" width="12.6640625" customWidth="1"/>
    <col min="4875" max="4875" width="12" customWidth="1"/>
    <col min="4876" max="4900" width="11.44140625" customWidth="1"/>
    <col min="5121" max="5121" width="2.109375" customWidth="1"/>
    <col min="5122" max="5122" width="7.88671875" customWidth="1"/>
    <col min="5123" max="5123" width="5.6640625" customWidth="1"/>
    <col min="5124" max="5124" width="39.77734375" customWidth="1"/>
    <col min="5125" max="5125" width="32.77734375" customWidth="1"/>
    <col min="5126" max="5126" width="6.109375" customWidth="1"/>
    <col min="5127" max="5127" width="7.88671875" bestFit="1" customWidth="1"/>
    <col min="5128" max="5128" width="15.44140625" customWidth="1"/>
    <col min="5129" max="5129" width="12.21875" customWidth="1"/>
    <col min="5130" max="5130" width="12.6640625" customWidth="1"/>
    <col min="5131" max="5131" width="12" customWidth="1"/>
    <col min="5132" max="5156" width="11.44140625" customWidth="1"/>
    <col min="5377" max="5377" width="2.109375" customWidth="1"/>
    <col min="5378" max="5378" width="7.88671875" customWidth="1"/>
    <col min="5379" max="5379" width="5.6640625" customWidth="1"/>
    <col min="5380" max="5380" width="39.77734375" customWidth="1"/>
    <col min="5381" max="5381" width="32.77734375" customWidth="1"/>
    <col min="5382" max="5382" width="6.109375" customWidth="1"/>
    <col min="5383" max="5383" width="7.88671875" bestFit="1" customWidth="1"/>
    <col min="5384" max="5384" width="15.44140625" customWidth="1"/>
    <col min="5385" max="5385" width="12.21875" customWidth="1"/>
    <col min="5386" max="5386" width="12.6640625" customWidth="1"/>
    <col min="5387" max="5387" width="12" customWidth="1"/>
    <col min="5388" max="5412" width="11.44140625" customWidth="1"/>
    <col min="5633" max="5633" width="2.109375" customWidth="1"/>
    <col min="5634" max="5634" width="7.88671875" customWidth="1"/>
    <col min="5635" max="5635" width="5.6640625" customWidth="1"/>
    <col min="5636" max="5636" width="39.77734375" customWidth="1"/>
    <col min="5637" max="5637" width="32.77734375" customWidth="1"/>
    <col min="5638" max="5638" width="6.109375" customWidth="1"/>
    <col min="5639" max="5639" width="7.88671875" bestFit="1" customWidth="1"/>
    <col min="5640" max="5640" width="15.44140625" customWidth="1"/>
    <col min="5641" max="5641" width="12.21875" customWidth="1"/>
    <col min="5642" max="5642" width="12.6640625" customWidth="1"/>
    <col min="5643" max="5643" width="12" customWidth="1"/>
    <col min="5644" max="5668" width="11.44140625" customWidth="1"/>
    <col min="5889" max="5889" width="2.109375" customWidth="1"/>
    <col min="5890" max="5890" width="7.88671875" customWidth="1"/>
    <col min="5891" max="5891" width="5.6640625" customWidth="1"/>
    <col min="5892" max="5892" width="39.77734375" customWidth="1"/>
    <col min="5893" max="5893" width="32.77734375" customWidth="1"/>
    <col min="5894" max="5894" width="6.109375" customWidth="1"/>
    <col min="5895" max="5895" width="7.88671875" bestFit="1" customWidth="1"/>
    <col min="5896" max="5896" width="15.44140625" customWidth="1"/>
    <col min="5897" max="5897" width="12.21875" customWidth="1"/>
    <col min="5898" max="5898" width="12.6640625" customWidth="1"/>
    <col min="5899" max="5899" width="12" customWidth="1"/>
    <col min="5900" max="5924" width="11.44140625" customWidth="1"/>
    <col min="6145" max="6145" width="2.109375" customWidth="1"/>
    <col min="6146" max="6146" width="7.88671875" customWidth="1"/>
    <col min="6147" max="6147" width="5.6640625" customWidth="1"/>
    <col min="6148" max="6148" width="39.77734375" customWidth="1"/>
    <col min="6149" max="6149" width="32.77734375" customWidth="1"/>
    <col min="6150" max="6150" width="6.109375" customWidth="1"/>
    <col min="6151" max="6151" width="7.88671875" bestFit="1" customWidth="1"/>
    <col min="6152" max="6152" width="15.44140625" customWidth="1"/>
    <col min="6153" max="6153" width="12.21875" customWidth="1"/>
    <col min="6154" max="6154" width="12.6640625" customWidth="1"/>
    <col min="6155" max="6155" width="12" customWidth="1"/>
    <col min="6156" max="6180" width="11.44140625" customWidth="1"/>
    <col min="6401" max="6401" width="2.109375" customWidth="1"/>
    <col min="6402" max="6402" width="7.88671875" customWidth="1"/>
    <col min="6403" max="6403" width="5.6640625" customWidth="1"/>
    <col min="6404" max="6404" width="39.77734375" customWidth="1"/>
    <col min="6405" max="6405" width="32.77734375" customWidth="1"/>
    <col min="6406" max="6406" width="6.109375" customWidth="1"/>
    <col min="6407" max="6407" width="7.88671875" bestFit="1" customWidth="1"/>
    <col min="6408" max="6408" width="15.44140625" customWidth="1"/>
    <col min="6409" max="6409" width="12.21875" customWidth="1"/>
    <col min="6410" max="6410" width="12.6640625" customWidth="1"/>
    <col min="6411" max="6411" width="12" customWidth="1"/>
    <col min="6412" max="6436" width="11.44140625" customWidth="1"/>
    <col min="6657" max="6657" width="2.109375" customWidth="1"/>
    <col min="6658" max="6658" width="7.88671875" customWidth="1"/>
    <col min="6659" max="6659" width="5.6640625" customWidth="1"/>
    <col min="6660" max="6660" width="39.77734375" customWidth="1"/>
    <col min="6661" max="6661" width="32.77734375" customWidth="1"/>
    <col min="6662" max="6662" width="6.109375" customWidth="1"/>
    <col min="6663" max="6663" width="7.88671875" bestFit="1" customWidth="1"/>
    <col min="6664" max="6664" width="15.44140625" customWidth="1"/>
    <col min="6665" max="6665" width="12.21875" customWidth="1"/>
    <col min="6666" max="6666" width="12.6640625" customWidth="1"/>
    <col min="6667" max="6667" width="12" customWidth="1"/>
    <col min="6668" max="6692" width="11.44140625" customWidth="1"/>
    <col min="6913" max="6913" width="2.109375" customWidth="1"/>
    <col min="6914" max="6914" width="7.88671875" customWidth="1"/>
    <col min="6915" max="6915" width="5.6640625" customWidth="1"/>
    <col min="6916" max="6916" width="39.77734375" customWidth="1"/>
    <col min="6917" max="6917" width="32.77734375" customWidth="1"/>
    <col min="6918" max="6918" width="6.109375" customWidth="1"/>
    <col min="6919" max="6919" width="7.88671875" bestFit="1" customWidth="1"/>
    <col min="6920" max="6920" width="15.44140625" customWidth="1"/>
    <col min="6921" max="6921" width="12.21875" customWidth="1"/>
    <col min="6922" max="6922" width="12.6640625" customWidth="1"/>
    <col min="6923" max="6923" width="12" customWidth="1"/>
    <col min="6924" max="6948" width="11.44140625" customWidth="1"/>
    <col min="7169" max="7169" width="2.109375" customWidth="1"/>
    <col min="7170" max="7170" width="7.88671875" customWidth="1"/>
    <col min="7171" max="7171" width="5.6640625" customWidth="1"/>
    <col min="7172" max="7172" width="39.77734375" customWidth="1"/>
    <col min="7173" max="7173" width="32.77734375" customWidth="1"/>
    <col min="7174" max="7174" width="6.109375" customWidth="1"/>
    <col min="7175" max="7175" width="7.88671875" bestFit="1" customWidth="1"/>
    <col min="7176" max="7176" width="15.44140625" customWidth="1"/>
    <col min="7177" max="7177" width="12.21875" customWidth="1"/>
    <col min="7178" max="7178" width="12.6640625" customWidth="1"/>
    <col min="7179" max="7179" width="12" customWidth="1"/>
    <col min="7180" max="7204" width="11.44140625" customWidth="1"/>
    <col min="7425" max="7425" width="2.109375" customWidth="1"/>
    <col min="7426" max="7426" width="7.88671875" customWidth="1"/>
    <col min="7427" max="7427" width="5.6640625" customWidth="1"/>
    <col min="7428" max="7428" width="39.77734375" customWidth="1"/>
    <col min="7429" max="7429" width="32.77734375" customWidth="1"/>
    <col min="7430" max="7430" width="6.109375" customWidth="1"/>
    <col min="7431" max="7431" width="7.88671875" bestFit="1" customWidth="1"/>
    <col min="7432" max="7432" width="15.44140625" customWidth="1"/>
    <col min="7433" max="7433" width="12.21875" customWidth="1"/>
    <col min="7434" max="7434" width="12.6640625" customWidth="1"/>
    <col min="7435" max="7435" width="12" customWidth="1"/>
    <col min="7436" max="7460" width="11.44140625" customWidth="1"/>
    <col min="7681" max="7681" width="2.109375" customWidth="1"/>
    <col min="7682" max="7682" width="7.88671875" customWidth="1"/>
    <col min="7683" max="7683" width="5.6640625" customWidth="1"/>
    <col min="7684" max="7684" width="39.77734375" customWidth="1"/>
    <col min="7685" max="7685" width="32.77734375" customWidth="1"/>
    <col min="7686" max="7686" width="6.109375" customWidth="1"/>
    <col min="7687" max="7687" width="7.88671875" bestFit="1" customWidth="1"/>
    <col min="7688" max="7688" width="15.44140625" customWidth="1"/>
    <col min="7689" max="7689" width="12.21875" customWidth="1"/>
    <col min="7690" max="7690" width="12.6640625" customWidth="1"/>
    <col min="7691" max="7691" width="12" customWidth="1"/>
    <col min="7692" max="7716" width="11.44140625" customWidth="1"/>
    <col min="7937" max="7937" width="2.109375" customWidth="1"/>
    <col min="7938" max="7938" width="7.88671875" customWidth="1"/>
    <col min="7939" max="7939" width="5.6640625" customWidth="1"/>
    <col min="7940" max="7940" width="39.77734375" customWidth="1"/>
    <col min="7941" max="7941" width="32.77734375" customWidth="1"/>
    <col min="7942" max="7942" width="6.109375" customWidth="1"/>
    <col min="7943" max="7943" width="7.88671875" bestFit="1" customWidth="1"/>
    <col min="7944" max="7944" width="15.44140625" customWidth="1"/>
    <col min="7945" max="7945" width="12.21875" customWidth="1"/>
    <col min="7946" max="7946" width="12.6640625" customWidth="1"/>
    <col min="7947" max="7947" width="12" customWidth="1"/>
    <col min="7948" max="7972" width="11.44140625" customWidth="1"/>
    <col min="8193" max="8193" width="2.109375" customWidth="1"/>
    <col min="8194" max="8194" width="7.88671875" customWidth="1"/>
    <col min="8195" max="8195" width="5.6640625" customWidth="1"/>
    <col min="8196" max="8196" width="39.77734375" customWidth="1"/>
    <col min="8197" max="8197" width="32.77734375" customWidth="1"/>
    <col min="8198" max="8198" width="6.109375" customWidth="1"/>
    <col min="8199" max="8199" width="7.88671875" bestFit="1" customWidth="1"/>
    <col min="8200" max="8200" width="15.44140625" customWidth="1"/>
    <col min="8201" max="8201" width="12.21875" customWidth="1"/>
    <col min="8202" max="8202" width="12.6640625" customWidth="1"/>
    <col min="8203" max="8203" width="12" customWidth="1"/>
    <col min="8204" max="8228" width="11.44140625" customWidth="1"/>
    <col min="8449" max="8449" width="2.109375" customWidth="1"/>
    <col min="8450" max="8450" width="7.88671875" customWidth="1"/>
    <col min="8451" max="8451" width="5.6640625" customWidth="1"/>
    <col min="8452" max="8452" width="39.77734375" customWidth="1"/>
    <col min="8453" max="8453" width="32.77734375" customWidth="1"/>
    <col min="8454" max="8454" width="6.109375" customWidth="1"/>
    <col min="8455" max="8455" width="7.88671875" bestFit="1" customWidth="1"/>
    <col min="8456" max="8456" width="15.44140625" customWidth="1"/>
    <col min="8457" max="8457" width="12.21875" customWidth="1"/>
    <col min="8458" max="8458" width="12.6640625" customWidth="1"/>
    <col min="8459" max="8459" width="12" customWidth="1"/>
    <col min="8460" max="8484" width="11.44140625" customWidth="1"/>
    <col min="8705" max="8705" width="2.109375" customWidth="1"/>
    <col min="8706" max="8706" width="7.88671875" customWidth="1"/>
    <col min="8707" max="8707" width="5.6640625" customWidth="1"/>
    <col min="8708" max="8708" width="39.77734375" customWidth="1"/>
    <col min="8709" max="8709" width="32.77734375" customWidth="1"/>
    <col min="8710" max="8710" width="6.109375" customWidth="1"/>
    <col min="8711" max="8711" width="7.88671875" bestFit="1" customWidth="1"/>
    <col min="8712" max="8712" width="15.44140625" customWidth="1"/>
    <col min="8713" max="8713" width="12.21875" customWidth="1"/>
    <col min="8714" max="8714" width="12.6640625" customWidth="1"/>
    <col min="8715" max="8715" width="12" customWidth="1"/>
    <col min="8716" max="8740" width="11.44140625" customWidth="1"/>
    <col min="8961" max="8961" width="2.109375" customWidth="1"/>
    <col min="8962" max="8962" width="7.88671875" customWidth="1"/>
    <col min="8963" max="8963" width="5.6640625" customWidth="1"/>
    <col min="8964" max="8964" width="39.77734375" customWidth="1"/>
    <col min="8965" max="8965" width="32.77734375" customWidth="1"/>
    <col min="8966" max="8966" width="6.109375" customWidth="1"/>
    <col min="8967" max="8967" width="7.88671875" bestFit="1" customWidth="1"/>
    <col min="8968" max="8968" width="15.44140625" customWidth="1"/>
    <col min="8969" max="8969" width="12.21875" customWidth="1"/>
    <col min="8970" max="8970" width="12.6640625" customWidth="1"/>
    <col min="8971" max="8971" width="12" customWidth="1"/>
    <col min="8972" max="8996" width="11.44140625" customWidth="1"/>
    <col min="9217" max="9217" width="2.109375" customWidth="1"/>
    <col min="9218" max="9218" width="7.88671875" customWidth="1"/>
    <col min="9219" max="9219" width="5.6640625" customWidth="1"/>
    <col min="9220" max="9220" width="39.77734375" customWidth="1"/>
    <col min="9221" max="9221" width="32.77734375" customWidth="1"/>
    <col min="9222" max="9222" width="6.109375" customWidth="1"/>
    <col min="9223" max="9223" width="7.88671875" bestFit="1" customWidth="1"/>
    <col min="9224" max="9224" width="15.44140625" customWidth="1"/>
    <col min="9225" max="9225" width="12.21875" customWidth="1"/>
    <col min="9226" max="9226" width="12.6640625" customWidth="1"/>
    <col min="9227" max="9227" width="12" customWidth="1"/>
    <col min="9228" max="9252" width="11.44140625" customWidth="1"/>
    <col min="9473" max="9473" width="2.109375" customWidth="1"/>
    <col min="9474" max="9474" width="7.88671875" customWidth="1"/>
    <col min="9475" max="9475" width="5.6640625" customWidth="1"/>
    <col min="9476" max="9476" width="39.77734375" customWidth="1"/>
    <col min="9477" max="9477" width="32.77734375" customWidth="1"/>
    <col min="9478" max="9478" width="6.109375" customWidth="1"/>
    <col min="9479" max="9479" width="7.88671875" bestFit="1" customWidth="1"/>
    <col min="9480" max="9480" width="15.44140625" customWidth="1"/>
    <col min="9481" max="9481" width="12.21875" customWidth="1"/>
    <col min="9482" max="9482" width="12.6640625" customWidth="1"/>
    <col min="9483" max="9483" width="12" customWidth="1"/>
    <col min="9484" max="9508" width="11.44140625" customWidth="1"/>
    <col min="9729" max="9729" width="2.109375" customWidth="1"/>
    <col min="9730" max="9730" width="7.88671875" customWidth="1"/>
    <col min="9731" max="9731" width="5.6640625" customWidth="1"/>
    <col min="9732" max="9732" width="39.77734375" customWidth="1"/>
    <col min="9733" max="9733" width="32.77734375" customWidth="1"/>
    <col min="9734" max="9734" width="6.109375" customWidth="1"/>
    <col min="9735" max="9735" width="7.88671875" bestFit="1" customWidth="1"/>
    <col min="9736" max="9736" width="15.44140625" customWidth="1"/>
    <col min="9737" max="9737" width="12.21875" customWidth="1"/>
    <col min="9738" max="9738" width="12.6640625" customWidth="1"/>
    <col min="9739" max="9739" width="12" customWidth="1"/>
    <col min="9740" max="9764" width="11.44140625" customWidth="1"/>
    <col min="9985" max="9985" width="2.109375" customWidth="1"/>
    <col min="9986" max="9986" width="7.88671875" customWidth="1"/>
    <col min="9987" max="9987" width="5.6640625" customWidth="1"/>
    <col min="9988" max="9988" width="39.77734375" customWidth="1"/>
    <col min="9989" max="9989" width="32.77734375" customWidth="1"/>
    <col min="9990" max="9990" width="6.109375" customWidth="1"/>
    <col min="9991" max="9991" width="7.88671875" bestFit="1" customWidth="1"/>
    <col min="9992" max="9992" width="15.44140625" customWidth="1"/>
    <col min="9993" max="9993" width="12.21875" customWidth="1"/>
    <col min="9994" max="9994" width="12.6640625" customWidth="1"/>
    <col min="9995" max="9995" width="12" customWidth="1"/>
    <col min="9996" max="10020" width="11.44140625" customWidth="1"/>
    <col min="10241" max="10241" width="2.109375" customWidth="1"/>
    <col min="10242" max="10242" width="7.88671875" customWidth="1"/>
    <col min="10243" max="10243" width="5.6640625" customWidth="1"/>
    <col min="10244" max="10244" width="39.77734375" customWidth="1"/>
    <col min="10245" max="10245" width="32.77734375" customWidth="1"/>
    <col min="10246" max="10246" width="6.109375" customWidth="1"/>
    <col min="10247" max="10247" width="7.88671875" bestFit="1" customWidth="1"/>
    <col min="10248" max="10248" width="15.44140625" customWidth="1"/>
    <col min="10249" max="10249" width="12.21875" customWidth="1"/>
    <col min="10250" max="10250" width="12.6640625" customWidth="1"/>
    <col min="10251" max="10251" width="12" customWidth="1"/>
    <col min="10252" max="10276" width="11.44140625" customWidth="1"/>
    <col min="10497" max="10497" width="2.109375" customWidth="1"/>
    <col min="10498" max="10498" width="7.88671875" customWidth="1"/>
    <col min="10499" max="10499" width="5.6640625" customWidth="1"/>
    <col min="10500" max="10500" width="39.77734375" customWidth="1"/>
    <col min="10501" max="10501" width="32.77734375" customWidth="1"/>
    <col min="10502" max="10502" width="6.109375" customWidth="1"/>
    <col min="10503" max="10503" width="7.88671875" bestFit="1" customWidth="1"/>
    <col min="10504" max="10504" width="15.44140625" customWidth="1"/>
    <col min="10505" max="10505" width="12.21875" customWidth="1"/>
    <col min="10506" max="10506" width="12.6640625" customWidth="1"/>
    <col min="10507" max="10507" width="12" customWidth="1"/>
    <col min="10508" max="10532" width="11.44140625" customWidth="1"/>
    <col min="10753" max="10753" width="2.109375" customWidth="1"/>
    <col min="10754" max="10754" width="7.88671875" customWidth="1"/>
    <col min="10755" max="10755" width="5.6640625" customWidth="1"/>
    <col min="10756" max="10756" width="39.77734375" customWidth="1"/>
    <col min="10757" max="10757" width="32.77734375" customWidth="1"/>
    <col min="10758" max="10758" width="6.109375" customWidth="1"/>
    <col min="10759" max="10759" width="7.88671875" bestFit="1" customWidth="1"/>
    <col min="10760" max="10760" width="15.44140625" customWidth="1"/>
    <col min="10761" max="10761" width="12.21875" customWidth="1"/>
    <col min="10762" max="10762" width="12.6640625" customWidth="1"/>
    <col min="10763" max="10763" width="12" customWidth="1"/>
    <col min="10764" max="10788" width="11.44140625" customWidth="1"/>
    <col min="11009" max="11009" width="2.109375" customWidth="1"/>
    <col min="11010" max="11010" width="7.88671875" customWidth="1"/>
    <col min="11011" max="11011" width="5.6640625" customWidth="1"/>
    <col min="11012" max="11012" width="39.77734375" customWidth="1"/>
    <col min="11013" max="11013" width="32.77734375" customWidth="1"/>
    <col min="11014" max="11014" width="6.109375" customWidth="1"/>
    <col min="11015" max="11015" width="7.88671875" bestFit="1" customWidth="1"/>
    <col min="11016" max="11016" width="15.44140625" customWidth="1"/>
    <col min="11017" max="11017" width="12.21875" customWidth="1"/>
    <col min="11018" max="11018" width="12.6640625" customWidth="1"/>
    <col min="11019" max="11019" width="12" customWidth="1"/>
    <col min="11020" max="11044" width="11.44140625" customWidth="1"/>
    <col min="11265" max="11265" width="2.109375" customWidth="1"/>
    <col min="11266" max="11266" width="7.88671875" customWidth="1"/>
    <col min="11267" max="11267" width="5.6640625" customWidth="1"/>
    <col min="11268" max="11268" width="39.77734375" customWidth="1"/>
    <col min="11269" max="11269" width="32.77734375" customWidth="1"/>
    <col min="11270" max="11270" width="6.109375" customWidth="1"/>
    <col min="11271" max="11271" width="7.88671875" bestFit="1" customWidth="1"/>
    <col min="11272" max="11272" width="15.44140625" customWidth="1"/>
    <col min="11273" max="11273" width="12.21875" customWidth="1"/>
    <col min="11274" max="11274" width="12.6640625" customWidth="1"/>
    <col min="11275" max="11275" width="12" customWidth="1"/>
    <col min="11276" max="11300" width="11.44140625" customWidth="1"/>
    <col min="11521" max="11521" width="2.109375" customWidth="1"/>
    <col min="11522" max="11522" width="7.88671875" customWidth="1"/>
    <col min="11523" max="11523" width="5.6640625" customWidth="1"/>
    <col min="11524" max="11524" width="39.77734375" customWidth="1"/>
    <col min="11525" max="11525" width="32.77734375" customWidth="1"/>
    <col min="11526" max="11526" width="6.109375" customWidth="1"/>
    <col min="11527" max="11527" width="7.88671875" bestFit="1" customWidth="1"/>
    <col min="11528" max="11528" width="15.44140625" customWidth="1"/>
    <col min="11529" max="11529" width="12.21875" customWidth="1"/>
    <col min="11530" max="11530" width="12.6640625" customWidth="1"/>
    <col min="11531" max="11531" width="12" customWidth="1"/>
    <col min="11532" max="11556" width="11.44140625" customWidth="1"/>
    <col min="11777" max="11777" width="2.109375" customWidth="1"/>
    <col min="11778" max="11778" width="7.88671875" customWidth="1"/>
    <col min="11779" max="11779" width="5.6640625" customWidth="1"/>
    <col min="11780" max="11780" width="39.77734375" customWidth="1"/>
    <col min="11781" max="11781" width="32.77734375" customWidth="1"/>
    <col min="11782" max="11782" width="6.109375" customWidth="1"/>
    <col min="11783" max="11783" width="7.88671875" bestFit="1" customWidth="1"/>
    <col min="11784" max="11784" width="15.44140625" customWidth="1"/>
    <col min="11785" max="11785" width="12.21875" customWidth="1"/>
    <col min="11786" max="11786" width="12.6640625" customWidth="1"/>
    <col min="11787" max="11787" width="12" customWidth="1"/>
    <col min="11788" max="11812" width="11.44140625" customWidth="1"/>
    <col min="12033" max="12033" width="2.109375" customWidth="1"/>
    <col min="12034" max="12034" width="7.88671875" customWidth="1"/>
    <col min="12035" max="12035" width="5.6640625" customWidth="1"/>
    <col min="12036" max="12036" width="39.77734375" customWidth="1"/>
    <col min="12037" max="12037" width="32.77734375" customWidth="1"/>
    <col min="12038" max="12038" width="6.109375" customWidth="1"/>
    <col min="12039" max="12039" width="7.88671875" bestFit="1" customWidth="1"/>
    <col min="12040" max="12040" width="15.44140625" customWidth="1"/>
    <col min="12041" max="12041" width="12.21875" customWidth="1"/>
    <col min="12042" max="12042" width="12.6640625" customWidth="1"/>
    <col min="12043" max="12043" width="12" customWidth="1"/>
    <col min="12044" max="12068" width="11.44140625" customWidth="1"/>
    <col min="12289" max="12289" width="2.109375" customWidth="1"/>
    <col min="12290" max="12290" width="7.88671875" customWidth="1"/>
    <col min="12291" max="12291" width="5.6640625" customWidth="1"/>
    <col min="12292" max="12292" width="39.77734375" customWidth="1"/>
    <col min="12293" max="12293" width="32.77734375" customWidth="1"/>
    <col min="12294" max="12294" width="6.109375" customWidth="1"/>
    <col min="12295" max="12295" width="7.88671875" bestFit="1" customWidth="1"/>
    <col min="12296" max="12296" width="15.44140625" customWidth="1"/>
    <col min="12297" max="12297" width="12.21875" customWidth="1"/>
    <col min="12298" max="12298" width="12.6640625" customWidth="1"/>
    <col min="12299" max="12299" width="12" customWidth="1"/>
    <col min="12300" max="12324" width="11.44140625" customWidth="1"/>
    <col min="12545" max="12545" width="2.109375" customWidth="1"/>
    <col min="12546" max="12546" width="7.88671875" customWidth="1"/>
    <col min="12547" max="12547" width="5.6640625" customWidth="1"/>
    <col min="12548" max="12548" width="39.77734375" customWidth="1"/>
    <col min="12549" max="12549" width="32.77734375" customWidth="1"/>
    <col min="12550" max="12550" width="6.109375" customWidth="1"/>
    <col min="12551" max="12551" width="7.88671875" bestFit="1" customWidth="1"/>
    <col min="12552" max="12552" width="15.44140625" customWidth="1"/>
    <col min="12553" max="12553" width="12.21875" customWidth="1"/>
    <col min="12554" max="12554" width="12.6640625" customWidth="1"/>
    <col min="12555" max="12555" width="12" customWidth="1"/>
    <col min="12556" max="12580" width="11.44140625" customWidth="1"/>
    <col min="12801" max="12801" width="2.109375" customWidth="1"/>
    <col min="12802" max="12802" width="7.88671875" customWidth="1"/>
    <col min="12803" max="12803" width="5.6640625" customWidth="1"/>
    <col min="12804" max="12804" width="39.77734375" customWidth="1"/>
    <col min="12805" max="12805" width="32.77734375" customWidth="1"/>
    <col min="12806" max="12806" width="6.109375" customWidth="1"/>
    <col min="12807" max="12807" width="7.88671875" bestFit="1" customWidth="1"/>
    <col min="12808" max="12808" width="15.44140625" customWidth="1"/>
    <col min="12809" max="12809" width="12.21875" customWidth="1"/>
    <col min="12810" max="12810" width="12.6640625" customWidth="1"/>
    <col min="12811" max="12811" width="12" customWidth="1"/>
    <col min="12812" max="12836" width="11.44140625" customWidth="1"/>
    <col min="13057" max="13057" width="2.109375" customWidth="1"/>
    <col min="13058" max="13058" width="7.88671875" customWidth="1"/>
    <col min="13059" max="13059" width="5.6640625" customWidth="1"/>
    <col min="13060" max="13060" width="39.77734375" customWidth="1"/>
    <col min="13061" max="13061" width="32.77734375" customWidth="1"/>
    <col min="13062" max="13062" width="6.109375" customWidth="1"/>
    <col min="13063" max="13063" width="7.88671875" bestFit="1" customWidth="1"/>
    <col min="13064" max="13064" width="15.44140625" customWidth="1"/>
    <col min="13065" max="13065" width="12.21875" customWidth="1"/>
    <col min="13066" max="13066" width="12.6640625" customWidth="1"/>
    <col min="13067" max="13067" width="12" customWidth="1"/>
    <col min="13068" max="13092" width="11.44140625" customWidth="1"/>
    <col min="13313" max="13313" width="2.109375" customWidth="1"/>
    <col min="13314" max="13314" width="7.88671875" customWidth="1"/>
    <col min="13315" max="13315" width="5.6640625" customWidth="1"/>
    <col min="13316" max="13316" width="39.77734375" customWidth="1"/>
    <col min="13317" max="13317" width="32.77734375" customWidth="1"/>
    <col min="13318" max="13318" width="6.109375" customWidth="1"/>
    <col min="13319" max="13319" width="7.88671875" bestFit="1" customWidth="1"/>
    <col min="13320" max="13320" width="15.44140625" customWidth="1"/>
    <col min="13321" max="13321" width="12.21875" customWidth="1"/>
    <col min="13322" max="13322" width="12.6640625" customWidth="1"/>
    <col min="13323" max="13323" width="12" customWidth="1"/>
    <col min="13324" max="13348" width="11.44140625" customWidth="1"/>
    <col min="13569" max="13569" width="2.109375" customWidth="1"/>
    <col min="13570" max="13570" width="7.88671875" customWidth="1"/>
    <col min="13571" max="13571" width="5.6640625" customWidth="1"/>
    <col min="13572" max="13572" width="39.77734375" customWidth="1"/>
    <col min="13573" max="13573" width="32.77734375" customWidth="1"/>
    <col min="13574" max="13574" width="6.109375" customWidth="1"/>
    <col min="13575" max="13575" width="7.88671875" bestFit="1" customWidth="1"/>
    <col min="13576" max="13576" width="15.44140625" customWidth="1"/>
    <col min="13577" max="13577" width="12.21875" customWidth="1"/>
    <col min="13578" max="13578" width="12.6640625" customWidth="1"/>
    <col min="13579" max="13579" width="12" customWidth="1"/>
    <col min="13580" max="13604" width="11.44140625" customWidth="1"/>
    <col min="13825" max="13825" width="2.109375" customWidth="1"/>
    <col min="13826" max="13826" width="7.88671875" customWidth="1"/>
    <col min="13827" max="13827" width="5.6640625" customWidth="1"/>
    <col min="13828" max="13828" width="39.77734375" customWidth="1"/>
    <col min="13829" max="13829" width="32.77734375" customWidth="1"/>
    <col min="13830" max="13830" width="6.109375" customWidth="1"/>
    <col min="13831" max="13831" width="7.88671875" bestFit="1" customWidth="1"/>
    <col min="13832" max="13832" width="15.44140625" customWidth="1"/>
    <col min="13833" max="13833" width="12.21875" customWidth="1"/>
    <col min="13834" max="13834" width="12.6640625" customWidth="1"/>
    <col min="13835" max="13835" width="12" customWidth="1"/>
    <col min="13836" max="13860" width="11.44140625" customWidth="1"/>
    <col min="14081" max="14081" width="2.109375" customWidth="1"/>
    <col min="14082" max="14082" width="7.88671875" customWidth="1"/>
    <col min="14083" max="14083" width="5.6640625" customWidth="1"/>
    <col min="14084" max="14084" width="39.77734375" customWidth="1"/>
    <col min="14085" max="14085" width="32.77734375" customWidth="1"/>
    <col min="14086" max="14086" width="6.109375" customWidth="1"/>
    <col min="14087" max="14087" width="7.88671875" bestFit="1" customWidth="1"/>
    <col min="14088" max="14088" width="15.44140625" customWidth="1"/>
    <col min="14089" max="14089" width="12.21875" customWidth="1"/>
    <col min="14090" max="14090" width="12.6640625" customWidth="1"/>
    <col min="14091" max="14091" width="12" customWidth="1"/>
    <col min="14092" max="14116" width="11.44140625" customWidth="1"/>
    <col min="14337" max="14337" width="2.109375" customWidth="1"/>
    <col min="14338" max="14338" width="7.88671875" customWidth="1"/>
    <col min="14339" max="14339" width="5.6640625" customWidth="1"/>
    <col min="14340" max="14340" width="39.77734375" customWidth="1"/>
    <col min="14341" max="14341" width="32.77734375" customWidth="1"/>
    <col min="14342" max="14342" width="6.109375" customWidth="1"/>
    <col min="14343" max="14343" width="7.88671875" bestFit="1" customWidth="1"/>
    <col min="14344" max="14344" width="15.44140625" customWidth="1"/>
    <col min="14345" max="14345" width="12.21875" customWidth="1"/>
    <col min="14346" max="14346" width="12.6640625" customWidth="1"/>
    <col min="14347" max="14347" width="12" customWidth="1"/>
    <col min="14348" max="14372" width="11.44140625" customWidth="1"/>
    <col min="14593" max="14593" width="2.109375" customWidth="1"/>
    <col min="14594" max="14594" width="7.88671875" customWidth="1"/>
    <col min="14595" max="14595" width="5.6640625" customWidth="1"/>
    <col min="14596" max="14596" width="39.77734375" customWidth="1"/>
    <col min="14597" max="14597" width="32.77734375" customWidth="1"/>
    <col min="14598" max="14598" width="6.109375" customWidth="1"/>
    <col min="14599" max="14599" width="7.88671875" bestFit="1" customWidth="1"/>
    <col min="14600" max="14600" width="15.44140625" customWidth="1"/>
    <col min="14601" max="14601" width="12.21875" customWidth="1"/>
    <col min="14602" max="14602" width="12.6640625" customWidth="1"/>
    <col min="14603" max="14603" width="12" customWidth="1"/>
    <col min="14604" max="14628" width="11.44140625" customWidth="1"/>
    <col min="14849" max="14849" width="2.109375" customWidth="1"/>
    <col min="14850" max="14850" width="7.88671875" customWidth="1"/>
    <col min="14851" max="14851" width="5.6640625" customWidth="1"/>
    <col min="14852" max="14852" width="39.77734375" customWidth="1"/>
    <col min="14853" max="14853" width="32.77734375" customWidth="1"/>
    <col min="14854" max="14854" width="6.109375" customWidth="1"/>
    <col min="14855" max="14855" width="7.88671875" bestFit="1" customWidth="1"/>
    <col min="14856" max="14856" width="15.44140625" customWidth="1"/>
    <col min="14857" max="14857" width="12.21875" customWidth="1"/>
    <col min="14858" max="14858" width="12.6640625" customWidth="1"/>
    <col min="14859" max="14859" width="12" customWidth="1"/>
    <col min="14860" max="14884" width="11.44140625" customWidth="1"/>
    <col min="15105" max="15105" width="2.109375" customWidth="1"/>
    <col min="15106" max="15106" width="7.88671875" customWidth="1"/>
    <col min="15107" max="15107" width="5.6640625" customWidth="1"/>
    <col min="15108" max="15108" width="39.77734375" customWidth="1"/>
    <col min="15109" max="15109" width="32.77734375" customWidth="1"/>
    <col min="15110" max="15110" width="6.109375" customWidth="1"/>
    <col min="15111" max="15111" width="7.88671875" bestFit="1" customWidth="1"/>
    <col min="15112" max="15112" width="15.44140625" customWidth="1"/>
    <col min="15113" max="15113" width="12.21875" customWidth="1"/>
    <col min="15114" max="15114" width="12.6640625" customWidth="1"/>
    <col min="15115" max="15115" width="12" customWidth="1"/>
    <col min="15116" max="15140" width="11.44140625" customWidth="1"/>
    <col min="15361" max="15361" width="2.109375" customWidth="1"/>
    <col min="15362" max="15362" width="7.88671875" customWidth="1"/>
    <col min="15363" max="15363" width="5.6640625" customWidth="1"/>
    <col min="15364" max="15364" width="39.77734375" customWidth="1"/>
    <col min="15365" max="15365" width="32.77734375" customWidth="1"/>
    <col min="15366" max="15366" width="6.109375" customWidth="1"/>
    <col min="15367" max="15367" width="7.88671875" bestFit="1" customWidth="1"/>
    <col min="15368" max="15368" width="15.44140625" customWidth="1"/>
    <col min="15369" max="15369" width="12.21875" customWidth="1"/>
    <col min="15370" max="15370" width="12.6640625" customWidth="1"/>
    <col min="15371" max="15371" width="12" customWidth="1"/>
    <col min="15372" max="15396" width="11.44140625" customWidth="1"/>
    <col min="15617" max="15617" width="2.109375" customWidth="1"/>
    <col min="15618" max="15618" width="7.88671875" customWidth="1"/>
    <col min="15619" max="15619" width="5.6640625" customWidth="1"/>
    <col min="15620" max="15620" width="39.77734375" customWidth="1"/>
    <col min="15621" max="15621" width="32.77734375" customWidth="1"/>
    <col min="15622" max="15622" width="6.109375" customWidth="1"/>
    <col min="15623" max="15623" width="7.88671875" bestFit="1" customWidth="1"/>
    <col min="15624" max="15624" width="15.44140625" customWidth="1"/>
    <col min="15625" max="15625" width="12.21875" customWidth="1"/>
    <col min="15626" max="15626" width="12.6640625" customWidth="1"/>
    <col min="15627" max="15627" width="12" customWidth="1"/>
    <col min="15628" max="15652" width="11.44140625" customWidth="1"/>
    <col min="15873" max="15873" width="2.109375" customWidth="1"/>
    <col min="15874" max="15874" width="7.88671875" customWidth="1"/>
    <col min="15875" max="15875" width="5.6640625" customWidth="1"/>
    <col min="15876" max="15876" width="39.77734375" customWidth="1"/>
    <col min="15877" max="15877" width="32.77734375" customWidth="1"/>
    <col min="15878" max="15878" width="6.109375" customWidth="1"/>
    <col min="15879" max="15879" width="7.88671875" bestFit="1" customWidth="1"/>
    <col min="15880" max="15880" width="15.44140625" customWidth="1"/>
    <col min="15881" max="15881" width="12.21875" customWidth="1"/>
    <col min="15882" max="15882" width="12.6640625" customWidth="1"/>
    <col min="15883" max="15883" width="12" customWidth="1"/>
    <col min="15884" max="15908" width="11.44140625" customWidth="1"/>
    <col min="16129" max="16129" width="2.109375" customWidth="1"/>
    <col min="16130" max="16130" width="7.88671875" customWidth="1"/>
    <col min="16131" max="16131" width="5.6640625" customWidth="1"/>
    <col min="16132" max="16132" width="39.77734375" customWidth="1"/>
    <col min="16133" max="16133" width="32.77734375" customWidth="1"/>
    <col min="16134" max="16134" width="6.109375" customWidth="1"/>
    <col min="16135" max="16135" width="7.88671875" bestFit="1" customWidth="1"/>
    <col min="16136" max="16136" width="15.44140625" customWidth="1"/>
    <col min="16137" max="16137" width="12.21875" customWidth="1"/>
    <col min="16138" max="16138" width="12.6640625" customWidth="1"/>
    <col min="16139" max="16139" width="12" customWidth="1"/>
    <col min="16140" max="16164" width="11.44140625" customWidth="1"/>
  </cols>
  <sheetData>
    <row r="1" spans="1:37" ht="24" customHeight="1" thickBot="1" x14ac:dyDescent="0.25">
      <c r="A1" s="164"/>
      <c r="B1" s="145"/>
      <c r="C1" s="161" t="s">
        <v>497</v>
      </c>
      <c r="D1" s="191"/>
      <c r="E1" s="252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48" customHeight="1" thickBot="1" x14ac:dyDescent="0.25">
      <c r="A2" s="168"/>
      <c r="B2" s="168"/>
      <c r="C2" s="254" t="s">
        <v>358</v>
      </c>
      <c r="D2" s="170" t="s">
        <v>135</v>
      </c>
      <c r="E2" s="255" t="s">
        <v>107</v>
      </c>
      <c r="F2" s="170" t="s">
        <v>136</v>
      </c>
      <c r="G2" s="170" t="s">
        <v>182</v>
      </c>
      <c r="H2" s="661"/>
      <c r="I2" s="256"/>
      <c r="J2" s="256"/>
      <c r="K2" s="664" t="str">
        <f>'WRZ summary'!G5</f>
        <v>Revised Base Year 2019-20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2029-30</v>
      </c>
      <c r="V2" s="196" t="str">
        <f>'WRZ summary'!R5</f>
        <v>2030-31</v>
      </c>
      <c r="W2" s="196" t="str">
        <f>'WRZ summary'!S5</f>
        <v>2031-32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97" t="str">
        <f>'WRZ summary'!AF5</f>
        <v>2044-45</v>
      </c>
      <c r="AK2" s="257"/>
    </row>
    <row r="3" spans="1:37" x14ac:dyDescent="0.2">
      <c r="A3" s="160"/>
      <c r="B3" s="752" t="s">
        <v>333</v>
      </c>
      <c r="C3" s="312" t="s">
        <v>498</v>
      </c>
      <c r="D3" s="331" t="s">
        <v>499</v>
      </c>
      <c r="E3" s="313" t="s">
        <v>500</v>
      </c>
      <c r="F3" s="312" t="s">
        <v>70</v>
      </c>
      <c r="G3" s="312">
        <v>2</v>
      </c>
      <c r="H3" s="631"/>
      <c r="I3" s="334"/>
      <c r="J3" s="334"/>
      <c r="K3" s="616">
        <f>SUM('8. FP Demand'!K3,'8. FP Demand'!K4,'8. FP Demand'!K5,'8. FP Demand'!K6,'8. FP Demand'!K28,'8. FP Demand'!K29,'8. FP Demand'!K34:K35)</f>
        <v>177.97784150335474</v>
      </c>
      <c r="L3" s="327">
        <f>SUM('8. FP Demand'!L3,'8. FP Demand'!L4,'8. FP Demand'!L5,'8. FP Demand'!L6,'8. FP Demand'!L28,'8. FP Demand'!L29,'8. FP Demand'!L34:L35)</f>
        <v>175.04877390949821</v>
      </c>
      <c r="M3" s="327">
        <f>SUM('8. FP Demand'!M3,'8. FP Demand'!M4,'8. FP Demand'!M5,'8. FP Demand'!M6,'8. FP Demand'!M28,'8. FP Demand'!M29,'8. FP Demand'!M34:M35)</f>
        <v>174.49898091859706</v>
      </c>
      <c r="N3" s="327">
        <f>SUM('8. FP Demand'!N3,'8. FP Demand'!N4,'8. FP Demand'!N5,'8. FP Demand'!N6,'8. FP Demand'!N28,'8. FP Demand'!N29,'8. FP Demand'!N34:N35)</f>
        <v>173.6993644158083</v>
      </c>
      <c r="O3" s="327">
        <f>SUM('8. FP Demand'!O3,'8. FP Demand'!O4,'8. FP Demand'!O5,'8. FP Demand'!O6,'8. FP Demand'!O28,'8. FP Demand'!O29,'8. FP Demand'!O34:O35)</f>
        <v>174.15259477559545</v>
      </c>
      <c r="P3" s="327">
        <f>SUM('8. FP Demand'!P3,'8. FP Demand'!P4,'8. FP Demand'!P5,'8. FP Demand'!P6,'8. FP Demand'!P28,'8. FP Demand'!P29,'8. FP Demand'!P34:P35)</f>
        <v>173.49506377527013</v>
      </c>
      <c r="Q3" s="327">
        <f>SUM('8. FP Demand'!Q3,'8. FP Demand'!Q4,'8. FP Demand'!Q5,'8. FP Demand'!Q6,'8. FP Demand'!Q28,'8. FP Demand'!Q29,'8. FP Demand'!Q34:Q35)</f>
        <v>171.53878609054067</v>
      </c>
      <c r="R3" s="327">
        <f>SUM('8. FP Demand'!R3,'8. FP Demand'!R4,'8. FP Demand'!R5,'8. FP Demand'!R6,'8. FP Demand'!R28,'8. FP Demand'!R29,'8. FP Demand'!R34:R35)</f>
        <v>170.59601891455131</v>
      </c>
      <c r="S3" s="327">
        <f>SUM('8. FP Demand'!S3,'8. FP Demand'!S4,'8. FP Demand'!S5,'8. FP Demand'!S6,'8. FP Demand'!S28,'8. FP Demand'!S29,'8. FP Demand'!S34:S35)</f>
        <v>170.02023084594427</v>
      </c>
      <c r="T3" s="327">
        <f>SUM('8. FP Demand'!T3,'8. FP Demand'!T4,'8. FP Demand'!T5,'8. FP Demand'!T6,'8. FP Demand'!T28,'8. FP Demand'!T29,'8. FP Demand'!T34:T35)</f>
        <v>168.9762727355388</v>
      </c>
      <c r="U3" s="327">
        <f>SUM('8. FP Demand'!U3,'8. FP Demand'!U4,'8. FP Demand'!U5,'8. FP Demand'!U6,'8. FP Demand'!U28,'8. FP Demand'!U29,'8. FP Demand'!U34:U35)</f>
        <v>168.43112119787767</v>
      </c>
      <c r="V3" s="327">
        <f>SUM('8. FP Demand'!V3,'8. FP Demand'!V4,'8. FP Demand'!V5,'8. FP Demand'!V6,'8. FP Demand'!V28,'8. FP Demand'!V29,'8. FP Demand'!V34:V35)</f>
        <v>166.42527322470414</v>
      </c>
      <c r="W3" s="327">
        <f>SUM('8. FP Demand'!W3,'8. FP Demand'!W4,'8. FP Demand'!W5,'8. FP Demand'!W6,'8. FP Demand'!W28,'8. FP Demand'!W29,'8. FP Demand'!W34:W35)</f>
        <v>165.16137464277756</v>
      </c>
      <c r="X3" s="327">
        <f>SUM('8. FP Demand'!X3,'8. FP Demand'!X4,'8. FP Demand'!X5,'8. FP Demand'!X6,'8. FP Demand'!X28,'8. FP Demand'!X29,'8. FP Demand'!X34:X35)</f>
        <v>163.37584233019919</v>
      </c>
      <c r="Y3" s="327">
        <f>SUM('8. FP Demand'!Y3,'8. FP Demand'!Y4,'8. FP Demand'!Y5,'8. FP Demand'!Y6,'8. FP Demand'!Y28,'8. FP Demand'!Y29,'8. FP Demand'!Y34:Y35)</f>
        <v>162.41327503626241</v>
      </c>
      <c r="Z3" s="327">
        <f>SUM('8. FP Demand'!Z3,'8. FP Demand'!Z4,'8. FP Demand'!Z5,'8. FP Demand'!Z6,'8. FP Demand'!Z28,'8. FP Demand'!Z29,'8. FP Demand'!Z34:Z35)</f>
        <v>161.38003042165761</v>
      </c>
      <c r="AA3" s="327">
        <f>SUM('8. FP Demand'!AA3,'8. FP Demand'!AA4,'8. FP Demand'!AA5,'8. FP Demand'!AA6,'8. FP Demand'!AA28,'8. FP Demand'!AA29,'8. FP Demand'!AA34:AA35)</f>
        <v>160.34707912283835</v>
      </c>
      <c r="AB3" s="327">
        <f>SUM('8. FP Demand'!AB3,'8. FP Demand'!AB4,'8. FP Demand'!AB5,'8. FP Demand'!AB6,'8. FP Demand'!AB28,'8. FP Demand'!AB29,'8. FP Demand'!AB34:AB35)</f>
        <v>160.1712306302698</v>
      </c>
      <c r="AC3" s="327">
        <f>SUM('8. FP Demand'!AC3,'8. FP Demand'!AC4,'8. FP Demand'!AC5,'8. FP Demand'!AC6,'8. FP Demand'!AC28,'8. FP Demand'!AC29,'8. FP Demand'!AC34:AC35)</f>
        <v>159.52878516150085</v>
      </c>
      <c r="AD3" s="327">
        <f>SUM('8. FP Demand'!AD3,'8. FP Demand'!AD4,'8. FP Demand'!AD5,'8. FP Demand'!AD6,'8. FP Demand'!AD28,'8. FP Demand'!AD29,'8. FP Demand'!AD34:AD35)</f>
        <v>158.59486253484886</v>
      </c>
      <c r="AE3" s="327">
        <f>SUM('8. FP Demand'!AE3,'8. FP Demand'!AE4,'8. FP Demand'!AE5,'8. FP Demand'!AE6,'8. FP Demand'!AE28,'8. FP Demand'!AE29,'8. FP Demand'!AE34:AE35)</f>
        <v>158.87329902661705</v>
      </c>
      <c r="AF3" s="327">
        <f>SUM('8. FP Demand'!AF3,'8. FP Demand'!AF4,'8. FP Demand'!AF5,'8. FP Demand'!AF6,'8. FP Demand'!AF28,'8. FP Demand'!AF29,'8. FP Demand'!AF34:AF35)</f>
        <v>158.15847040881363</v>
      </c>
      <c r="AG3" s="327">
        <f>SUM('8. FP Demand'!AG3,'8. FP Demand'!AG4,'8. FP Demand'!AG5,'8. FP Demand'!AG6,'8. FP Demand'!AG28,'8. FP Demand'!AG29,'8. FP Demand'!AG34:AG35)</f>
        <v>158.74189940571176</v>
      </c>
      <c r="AH3" s="327">
        <f>SUM('8. FP Demand'!AH3,'8. FP Demand'!AH4,'8. FP Demand'!AH5,'8. FP Demand'!AH6,'8. FP Demand'!AH28,'8. FP Demand'!AH29,'8. FP Demand'!AH34:AH35)</f>
        <v>158.21984138920178</v>
      </c>
      <c r="AI3" s="327">
        <f>SUM('8. FP Demand'!AI3,'8. FP Demand'!AI4,'8. FP Demand'!AI5,'8. FP Demand'!AI6,'8. FP Demand'!AI28,'8. FP Demand'!AI29,'8. FP Demand'!AI34:AI35)</f>
        <v>158.91111292096457</v>
      </c>
      <c r="AJ3" s="327">
        <f>SUM('8. FP Demand'!AJ3,'8. FP Demand'!AJ4,'8. FP Demand'!AJ5,'8. FP Demand'!AJ6,'8. FP Demand'!AJ28,'8. FP Demand'!AJ29,'8. FP Demand'!AJ34:AJ35)</f>
        <v>159.38460878925861</v>
      </c>
      <c r="AK3" s="158"/>
    </row>
    <row r="4" spans="1:37" x14ac:dyDescent="0.2">
      <c r="A4" s="160"/>
      <c r="B4" s="753"/>
      <c r="C4" s="289" t="s">
        <v>501</v>
      </c>
      <c r="D4" s="325" t="s">
        <v>338</v>
      </c>
      <c r="E4" s="591" t="s">
        <v>517</v>
      </c>
      <c r="F4" s="262" t="s">
        <v>70</v>
      </c>
      <c r="G4" s="262">
        <v>2</v>
      </c>
      <c r="H4" s="631"/>
      <c r="I4" s="326"/>
      <c r="J4" s="326"/>
      <c r="K4" s="678">
        <f>'7. FP Supply'!K21-('7. FP Supply'!K27+'7. FP Supply'!K28)</f>
        <v>204.53</v>
      </c>
      <c r="L4" s="327">
        <f>'7. FP Supply'!L21-('7. FP Supply'!L27+'7. FP Supply'!L28)</f>
        <v>204.49449999999999</v>
      </c>
      <c r="M4" s="327">
        <f>'7. FP Supply'!M21-('7. FP Supply'!M27+'7. FP Supply'!M28)</f>
        <v>204.459</v>
      </c>
      <c r="N4" s="327">
        <f>'7. FP Supply'!N21-('7. FP Supply'!N27+'7. FP Supply'!N28)</f>
        <v>204.42349999999999</v>
      </c>
      <c r="O4" s="327">
        <f>'7. FP Supply'!O21-('7. FP Supply'!O27+'7. FP Supply'!O28)</f>
        <v>204.38800000000001</v>
      </c>
      <c r="P4" s="327">
        <f>'7. FP Supply'!P21-('7. FP Supply'!P27+'7. FP Supply'!P28)</f>
        <v>217.6525</v>
      </c>
      <c r="Q4" s="327">
        <f>'7. FP Supply'!Q21-('7. FP Supply'!Q27+'7. FP Supply'!Q28)</f>
        <v>217.61700000000002</v>
      </c>
      <c r="R4" s="327">
        <f>'7. FP Supply'!R21-('7. FP Supply'!R27+'7. FP Supply'!R28)</f>
        <v>217.58150000000001</v>
      </c>
      <c r="S4" s="327">
        <f>'7. FP Supply'!S21-('7. FP Supply'!S27+'7. FP Supply'!S28)</f>
        <v>217.54599999999999</v>
      </c>
      <c r="T4" s="327">
        <f>'7. FP Supply'!T21-('7. FP Supply'!T27+'7. FP Supply'!T28)</f>
        <v>217.51050000000001</v>
      </c>
      <c r="U4" s="327">
        <f>'7. FP Supply'!U21-('7. FP Supply'!U27+'7. FP Supply'!U28)</f>
        <v>238.57499999999999</v>
      </c>
      <c r="V4" s="327">
        <f>'7. FP Supply'!V21-('7. FP Supply'!V27+'7. FP Supply'!V28)</f>
        <v>238.5395</v>
      </c>
      <c r="W4" s="327">
        <f>'7. FP Supply'!W21-('7. FP Supply'!W27+'7. FP Supply'!W28)</f>
        <v>238.50399999999999</v>
      </c>
      <c r="X4" s="327">
        <f>'7. FP Supply'!X21-('7. FP Supply'!X27+'7. FP Supply'!X28)</f>
        <v>238.46850000000001</v>
      </c>
      <c r="Y4" s="327">
        <f>'7. FP Supply'!Y21-('7. FP Supply'!Y27+'7. FP Supply'!Y28)</f>
        <v>238.43299999999999</v>
      </c>
      <c r="Z4" s="327">
        <f>'7. FP Supply'!Z21-('7. FP Supply'!Z27+'7. FP Supply'!Z28)</f>
        <v>238.39750000000001</v>
      </c>
      <c r="AA4" s="327">
        <f>'7. FP Supply'!AA21-('7. FP Supply'!AA27+'7. FP Supply'!AA28)</f>
        <v>238.36199999999999</v>
      </c>
      <c r="AB4" s="327">
        <f>'7. FP Supply'!AB21-('7. FP Supply'!AB27+'7. FP Supply'!AB28)</f>
        <v>238.32650000000001</v>
      </c>
      <c r="AC4" s="327">
        <f>'7. FP Supply'!AC21-('7. FP Supply'!AC27+'7. FP Supply'!AC28)</f>
        <v>238.291</v>
      </c>
      <c r="AD4" s="327">
        <f>'7. FP Supply'!AD21-('7. FP Supply'!AD27+'7. FP Supply'!AD28)</f>
        <v>238.25550000000001</v>
      </c>
      <c r="AE4" s="327">
        <f>'7. FP Supply'!AE21-('7. FP Supply'!AE27+'7. FP Supply'!AE28)</f>
        <v>238.22</v>
      </c>
      <c r="AF4" s="327">
        <f>'7. FP Supply'!AF21-('7. FP Supply'!AF27+'7. FP Supply'!AF28)</f>
        <v>238.18450000000001</v>
      </c>
      <c r="AG4" s="327">
        <f>'7. FP Supply'!AG21-('7. FP Supply'!AG27+'7. FP Supply'!AG28)</f>
        <v>238.149</v>
      </c>
      <c r="AH4" s="327">
        <f>'7. FP Supply'!AH21-('7. FP Supply'!AH27+'7. FP Supply'!AH28)</f>
        <v>238.11349999999999</v>
      </c>
      <c r="AI4" s="327">
        <f>'7. FP Supply'!AI21-('7. FP Supply'!AI27+'7. FP Supply'!AI28)</f>
        <v>238.078</v>
      </c>
      <c r="AJ4" s="344">
        <f>'7. FP Supply'!AJ21-('7. FP Supply'!AJ27+'7. FP Supply'!AJ28)</f>
        <v>238.04249999999999</v>
      </c>
      <c r="AK4" s="158"/>
    </row>
    <row r="5" spans="1:37" x14ac:dyDescent="0.2">
      <c r="A5" s="160"/>
      <c r="B5" s="753"/>
      <c r="C5" s="289" t="s">
        <v>71</v>
      </c>
      <c r="D5" s="325" t="s">
        <v>340</v>
      </c>
      <c r="E5" s="261" t="s">
        <v>502</v>
      </c>
      <c r="F5" s="314" t="s">
        <v>70</v>
      </c>
      <c r="G5" s="314">
        <v>2</v>
      </c>
      <c r="H5" s="631"/>
      <c r="I5" s="326"/>
      <c r="J5" s="326"/>
      <c r="K5" s="678">
        <f>K4+('7. FP Supply'!K4+'7. FP Supply'!K8)-('7. FP Supply'!K13+'7. FP Supply'!K17)</f>
        <v>182.03</v>
      </c>
      <c r="L5" s="327">
        <f>L4+('7. FP Supply'!L4+'7. FP Supply'!L8)-('7. FP Supply'!L13+'7. FP Supply'!L17)</f>
        <v>174.49449999999999</v>
      </c>
      <c r="M5" s="327">
        <f>M4+('7. FP Supply'!M4+'7. FP Supply'!M8)-('7. FP Supply'!M13+'7. FP Supply'!M17)</f>
        <v>174.459</v>
      </c>
      <c r="N5" s="327">
        <f>N4+('7. FP Supply'!N4+'7. FP Supply'!N8)-('7. FP Supply'!N13+'7. FP Supply'!N17)</f>
        <v>174.42349999999999</v>
      </c>
      <c r="O5" s="327">
        <f>O4+('7. FP Supply'!O4+'7. FP Supply'!O8)-('7. FP Supply'!O13+'7. FP Supply'!O17)</f>
        <v>174.38800000000001</v>
      </c>
      <c r="P5" s="327">
        <f>P4+('7. FP Supply'!P4+'7. FP Supply'!P8)-('7. FP Supply'!P13+'7. FP Supply'!P17)</f>
        <v>178.6525</v>
      </c>
      <c r="Q5" s="327">
        <f>Q4+('7. FP Supply'!Q4+'7. FP Supply'!Q8)-('7. FP Supply'!Q13+'7. FP Supply'!Q17)</f>
        <v>178.61700000000002</v>
      </c>
      <c r="R5" s="327">
        <f>R4+('7. FP Supply'!R4+'7. FP Supply'!R8)-('7. FP Supply'!R13+'7. FP Supply'!R17)</f>
        <v>178.58150000000001</v>
      </c>
      <c r="S5" s="327">
        <f>S4+('7. FP Supply'!S4+'7. FP Supply'!S8)-('7. FP Supply'!S13+'7. FP Supply'!S17)</f>
        <v>178.54599999999999</v>
      </c>
      <c r="T5" s="327">
        <f>T4+('7. FP Supply'!T4+'7. FP Supply'!T8)-('7. FP Supply'!T13+'7. FP Supply'!T17)</f>
        <v>178.51050000000001</v>
      </c>
      <c r="U5" s="327">
        <f>U4+('7. FP Supply'!U4+'7. FP Supply'!U8)-('7. FP Supply'!U13+'7. FP Supply'!U17)</f>
        <v>178.57499999999999</v>
      </c>
      <c r="V5" s="327">
        <f>V4+('7. FP Supply'!V4+'7. FP Supply'!V8)-('7. FP Supply'!V13+'7. FP Supply'!V17)</f>
        <v>178.5395</v>
      </c>
      <c r="W5" s="327">
        <f>W4+('7. FP Supply'!W4+'7. FP Supply'!W8)-('7. FP Supply'!W13+'7. FP Supply'!W17)</f>
        <v>178.50399999999999</v>
      </c>
      <c r="X5" s="327">
        <f>X4+('7. FP Supply'!X4+'7. FP Supply'!X8)-('7. FP Supply'!X13+'7. FP Supply'!X17)</f>
        <v>178.46850000000001</v>
      </c>
      <c r="Y5" s="327">
        <f>Y4+('7. FP Supply'!Y4+'7. FP Supply'!Y8)-('7. FP Supply'!Y13+'7. FP Supply'!Y17)</f>
        <v>178.43299999999999</v>
      </c>
      <c r="Z5" s="327">
        <f>Z4+('7. FP Supply'!Z4+'7. FP Supply'!Z8)-('7. FP Supply'!Z13+'7. FP Supply'!Z17)</f>
        <v>178.39750000000001</v>
      </c>
      <c r="AA5" s="327">
        <f>AA4+('7. FP Supply'!AA4+'7. FP Supply'!AA8)-('7. FP Supply'!AA13+'7. FP Supply'!AA17)</f>
        <v>178.36199999999999</v>
      </c>
      <c r="AB5" s="327">
        <f>AB4+('7. FP Supply'!AB4+'7. FP Supply'!AB8)-('7. FP Supply'!AB13+'7. FP Supply'!AB17)</f>
        <v>178.32650000000001</v>
      </c>
      <c r="AC5" s="327">
        <f>AC4+('7. FP Supply'!AC4+'7. FP Supply'!AC8)-('7. FP Supply'!AC13+'7. FP Supply'!AC17)</f>
        <v>178.291</v>
      </c>
      <c r="AD5" s="327">
        <f>AD4+('7. FP Supply'!AD4+'7. FP Supply'!AD8)-('7. FP Supply'!AD13+'7. FP Supply'!AD17)</f>
        <v>178.25550000000001</v>
      </c>
      <c r="AE5" s="327">
        <f>AE4+('7. FP Supply'!AE4+'7. FP Supply'!AE8)-('7. FP Supply'!AE13+'7. FP Supply'!AE17)</f>
        <v>178.22</v>
      </c>
      <c r="AF5" s="327">
        <f>AF4+('7. FP Supply'!AF4+'7. FP Supply'!AF8)-('7. FP Supply'!AF13+'7. FP Supply'!AF17)</f>
        <v>178.18450000000001</v>
      </c>
      <c r="AG5" s="327">
        <f>AG4+('7. FP Supply'!AG4+'7. FP Supply'!AG8)-('7. FP Supply'!AG13+'7. FP Supply'!AG17)</f>
        <v>178.149</v>
      </c>
      <c r="AH5" s="327">
        <f>AH4+('7. FP Supply'!AH4+'7. FP Supply'!AH8)-('7. FP Supply'!AH13+'7. FP Supply'!AH17)</f>
        <v>178.11349999999999</v>
      </c>
      <c r="AI5" s="327">
        <f>AI4+('7. FP Supply'!AI4+'7. FP Supply'!AI8)-('7. FP Supply'!AI13+'7. FP Supply'!AI17)</f>
        <v>178.078</v>
      </c>
      <c r="AJ5" s="344">
        <f>AJ4+('7. FP Supply'!AJ4+'7. FP Supply'!AJ8)-('7. FP Supply'!AJ13+'7. FP Supply'!AJ17)</f>
        <v>178.04249999999999</v>
      </c>
      <c r="AK5" s="158"/>
    </row>
    <row r="6" spans="1:37" x14ac:dyDescent="0.2">
      <c r="A6" s="160"/>
      <c r="B6" s="753"/>
      <c r="C6" s="240" t="s">
        <v>503</v>
      </c>
      <c r="D6" s="322" t="s">
        <v>343</v>
      </c>
      <c r="E6" s="323" t="s">
        <v>118</v>
      </c>
      <c r="F6" s="315" t="s">
        <v>70</v>
      </c>
      <c r="G6" s="315">
        <v>2</v>
      </c>
      <c r="H6" s="630"/>
      <c r="I6" s="324"/>
      <c r="J6" s="324"/>
      <c r="K6" s="649">
        <v>0.35</v>
      </c>
      <c r="L6" s="342">
        <v>0.28999999999999998</v>
      </c>
      <c r="M6" s="342">
        <v>0.28999999999999998</v>
      </c>
      <c r="N6" s="342">
        <v>0.33</v>
      </c>
      <c r="O6" s="342">
        <v>0.4</v>
      </c>
      <c r="P6" s="342">
        <v>0.52</v>
      </c>
      <c r="Q6" s="342">
        <v>0.55000000000000004</v>
      </c>
      <c r="R6" s="342">
        <v>0.56000000000000005</v>
      </c>
      <c r="S6" s="342">
        <v>0.57999999999999996</v>
      </c>
      <c r="T6" s="342">
        <v>0.59</v>
      </c>
      <c r="U6" s="342">
        <v>0.52</v>
      </c>
      <c r="V6" s="342">
        <v>0.53</v>
      </c>
      <c r="W6" s="342">
        <v>0.55000000000000004</v>
      </c>
      <c r="X6" s="342">
        <v>0.56000000000000005</v>
      </c>
      <c r="Y6" s="342">
        <v>0.6</v>
      </c>
      <c r="Z6" s="342">
        <v>0.56000000000000005</v>
      </c>
      <c r="AA6" s="342">
        <v>0.54</v>
      </c>
      <c r="AB6" s="342">
        <v>0.5</v>
      </c>
      <c r="AC6" s="342">
        <v>0.48</v>
      </c>
      <c r="AD6" s="342">
        <v>0.47</v>
      </c>
      <c r="AE6" s="342">
        <v>0.46</v>
      </c>
      <c r="AF6" s="342">
        <v>0.46</v>
      </c>
      <c r="AG6" s="342">
        <v>0.44</v>
      </c>
      <c r="AH6" s="342">
        <v>0.42</v>
      </c>
      <c r="AI6" s="342">
        <v>0.4</v>
      </c>
      <c r="AJ6" s="384">
        <v>0.38</v>
      </c>
      <c r="AK6" s="158"/>
    </row>
    <row r="7" spans="1:37" x14ac:dyDescent="0.2">
      <c r="A7" s="160"/>
      <c r="B7" s="753"/>
      <c r="C7" s="240" t="s">
        <v>504</v>
      </c>
      <c r="D7" s="322" t="s">
        <v>345</v>
      </c>
      <c r="E7" s="323" t="s">
        <v>118</v>
      </c>
      <c r="F7" s="315" t="s">
        <v>70</v>
      </c>
      <c r="G7" s="315">
        <v>2</v>
      </c>
      <c r="H7" s="630"/>
      <c r="I7" s="324"/>
      <c r="J7" s="324"/>
      <c r="K7" s="649">
        <v>4.54</v>
      </c>
      <c r="L7" s="342">
        <v>4.96</v>
      </c>
      <c r="M7" s="342">
        <v>4.87</v>
      </c>
      <c r="N7" s="342">
        <v>4.72</v>
      </c>
      <c r="O7" s="342">
        <v>4.6499999999999995</v>
      </c>
      <c r="P7" s="342">
        <v>4.43</v>
      </c>
      <c r="Q7" s="342">
        <v>4.26</v>
      </c>
      <c r="R7" s="342">
        <v>4.4000000000000004</v>
      </c>
      <c r="S7" s="342">
        <v>4.09</v>
      </c>
      <c r="T7" s="342">
        <v>4.22</v>
      </c>
      <c r="U7" s="342">
        <v>4.2799999999999994</v>
      </c>
      <c r="V7" s="342">
        <v>4.4399999999999995</v>
      </c>
      <c r="W7" s="342">
        <v>4.1100000000000003</v>
      </c>
      <c r="X7" s="342">
        <v>3.8400000000000003</v>
      </c>
      <c r="Y7" s="342">
        <v>3.7499999999999996</v>
      </c>
      <c r="Z7" s="342">
        <v>3.7499999999999996</v>
      </c>
      <c r="AA7" s="342">
        <v>3.5599999999999996</v>
      </c>
      <c r="AB7" s="342">
        <v>3.5599999999999996</v>
      </c>
      <c r="AC7" s="342">
        <v>3.53</v>
      </c>
      <c r="AD7" s="342">
        <v>3.62</v>
      </c>
      <c r="AE7" s="342">
        <v>3.44</v>
      </c>
      <c r="AF7" s="342">
        <v>3.45</v>
      </c>
      <c r="AG7" s="342">
        <v>3.33</v>
      </c>
      <c r="AH7" s="342">
        <v>3.34</v>
      </c>
      <c r="AI7" s="342">
        <v>3.2</v>
      </c>
      <c r="AJ7" s="342">
        <v>3.23</v>
      </c>
      <c r="AK7" s="158"/>
    </row>
    <row r="8" spans="1:37" x14ac:dyDescent="0.2">
      <c r="A8" s="160"/>
      <c r="B8" s="753"/>
      <c r="C8" s="289" t="s">
        <v>93</v>
      </c>
      <c r="D8" s="325" t="s">
        <v>346</v>
      </c>
      <c r="E8" s="261" t="s">
        <v>505</v>
      </c>
      <c r="F8" s="262" t="s">
        <v>70</v>
      </c>
      <c r="G8" s="262">
        <v>2</v>
      </c>
      <c r="H8" s="631"/>
      <c r="I8" s="326"/>
      <c r="J8" s="326"/>
      <c r="K8" s="649">
        <f>K6+K7</f>
        <v>4.8899999999999997</v>
      </c>
      <c r="L8" s="327">
        <f>L6+L7</f>
        <v>5.25</v>
      </c>
      <c r="M8" s="327">
        <f>M6+M7</f>
        <v>5.16</v>
      </c>
      <c r="N8" s="327">
        <f t="shared" ref="N8:AJ8" si="0">N6+N7</f>
        <v>5.05</v>
      </c>
      <c r="O8" s="327">
        <f t="shared" si="0"/>
        <v>5.05</v>
      </c>
      <c r="P8" s="327">
        <f t="shared" si="0"/>
        <v>4.9499999999999993</v>
      </c>
      <c r="Q8" s="327">
        <f t="shared" si="0"/>
        <v>4.8099999999999996</v>
      </c>
      <c r="R8" s="327">
        <f t="shared" si="0"/>
        <v>4.9600000000000009</v>
      </c>
      <c r="S8" s="327">
        <f t="shared" si="0"/>
        <v>4.67</v>
      </c>
      <c r="T8" s="327">
        <f t="shared" si="0"/>
        <v>4.8099999999999996</v>
      </c>
      <c r="U8" s="327">
        <f t="shared" si="0"/>
        <v>4.7999999999999989</v>
      </c>
      <c r="V8" s="327">
        <f t="shared" si="0"/>
        <v>4.97</v>
      </c>
      <c r="W8" s="327">
        <f t="shared" si="0"/>
        <v>4.66</v>
      </c>
      <c r="X8" s="327">
        <f t="shared" si="0"/>
        <v>4.4000000000000004</v>
      </c>
      <c r="Y8" s="327">
        <f t="shared" si="0"/>
        <v>4.3499999999999996</v>
      </c>
      <c r="Z8" s="327">
        <f t="shared" si="0"/>
        <v>4.3099999999999996</v>
      </c>
      <c r="AA8" s="327">
        <f t="shared" si="0"/>
        <v>4.0999999999999996</v>
      </c>
      <c r="AB8" s="327">
        <f t="shared" si="0"/>
        <v>4.0599999999999996</v>
      </c>
      <c r="AC8" s="327">
        <f t="shared" si="0"/>
        <v>4.01</v>
      </c>
      <c r="AD8" s="327">
        <f t="shared" si="0"/>
        <v>4.09</v>
      </c>
      <c r="AE8" s="327">
        <f t="shared" si="0"/>
        <v>3.9</v>
      </c>
      <c r="AF8" s="327">
        <f t="shared" si="0"/>
        <v>3.91</v>
      </c>
      <c r="AG8" s="327">
        <f t="shared" si="0"/>
        <v>3.77</v>
      </c>
      <c r="AH8" s="327">
        <f>AH6+AH7</f>
        <v>3.76</v>
      </c>
      <c r="AI8" s="327">
        <f t="shared" si="0"/>
        <v>3.6</v>
      </c>
      <c r="AJ8" s="327">
        <f t="shared" si="0"/>
        <v>3.61</v>
      </c>
      <c r="AK8" s="158"/>
    </row>
    <row r="9" spans="1:37" x14ac:dyDescent="0.2">
      <c r="A9" s="160"/>
      <c r="B9" s="753"/>
      <c r="C9" s="260" t="s">
        <v>96</v>
      </c>
      <c r="D9" s="325" t="s">
        <v>348</v>
      </c>
      <c r="E9" s="261" t="s">
        <v>506</v>
      </c>
      <c r="F9" s="262" t="s">
        <v>70</v>
      </c>
      <c r="G9" s="262">
        <v>2</v>
      </c>
      <c r="H9" s="631"/>
      <c r="I9" s="326"/>
      <c r="J9" s="326"/>
      <c r="K9" s="678">
        <f>K5-K3</f>
        <v>4.0521584966452622</v>
      </c>
      <c r="L9" s="327">
        <f>L5-L3</f>
        <v>-0.55427390949822097</v>
      </c>
      <c r="M9" s="327">
        <f t="shared" ref="M9:AJ9" si="1">M5-M3</f>
        <v>-3.998091859705255E-2</v>
      </c>
      <c r="N9" s="327">
        <f t="shared" si="1"/>
        <v>0.72413558419168567</v>
      </c>
      <c r="O9" s="327">
        <f t="shared" si="1"/>
        <v>0.23540522440455902</v>
      </c>
      <c r="P9" s="327">
        <f t="shared" si="1"/>
        <v>5.1574362247298779</v>
      </c>
      <c r="Q9" s="327">
        <f t="shared" si="1"/>
        <v>7.0782139094593504</v>
      </c>
      <c r="R9" s="327">
        <f t="shared" si="1"/>
        <v>7.9854810854486971</v>
      </c>
      <c r="S9" s="327">
        <f t="shared" si="1"/>
        <v>8.5257691540557232</v>
      </c>
      <c r="T9" s="327">
        <f t="shared" si="1"/>
        <v>9.5342272644612081</v>
      </c>
      <c r="U9" s="327">
        <f t="shared" si="1"/>
        <v>10.143878802122316</v>
      </c>
      <c r="V9" s="327">
        <f t="shared" si="1"/>
        <v>12.114226775295862</v>
      </c>
      <c r="W9" s="327">
        <f t="shared" si="1"/>
        <v>13.342625357222431</v>
      </c>
      <c r="X9" s="327">
        <f t="shared" si="1"/>
        <v>15.092657669800815</v>
      </c>
      <c r="Y9" s="327">
        <f t="shared" si="1"/>
        <v>16.019724963737588</v>
      </c>
      <c r="Z9" s="327">
        <f t="shared" si="1"/>
        <v>17.0174695783424</v>
      </c>
      <c r="AA9" s="327">
        <f t="shared" si="1"/>
        <v>18.014920877161643</v>
      </c>
      <c r="AB9" s="327">
        <f t="shared" si="1"/>
        <v>18.155269369730206</v>
      </c>
      <c r="AC9" s="327">
        <f t="shared" si="1"/>
        <v>18.762214838499148</v>
      </c>
      <c r="AD9" s="327">
        <f t="shared" si="1"/>
        <v>19.660637465151154</v>
      </c>
      <c r="AE9" s="327">
        <f t="shared" si="1"/>
        <v>19.346700973382951</v>
      </c>
      <c r="AF9" s="327">
        <f t="shared" si="1"/>
        <v>20.026029591186386</v>
      </c>
      <c r="AG9" s="327">
        <f t="shared" si="1"/>
        <v>19.407100594288238</v>
      </c>
      <c r="AH9" s="327">
        <f t="shared" si="1"/>
        <v>19.893658610798212</v>
      </c>
      <c r="AI9" s="327">
        <f t="shared" si="1"/>
        <v>19.166887079035433</v>
      </c>
      <c r="AJ9" s="344">
        <f t="shared" si="1"/>
        <v>18.657891210741383</v>
      </c>
      <c r="AK9" s="158"/>
    </row>
    <row r="10" spans="1:37" ht="15.75" thickBot="1" x14ac:dyDescent="0.25">
      <c r="A10" s="160"/>
      <c r="B10" s="754"/>
      <c r="C10" s="290" t="s">
        <v>507</v>
      </c>
      <c r="D10" s="328" t="s">
        <v>351</v>
      </c>
      <c r="E10" s="291" t="s">
        <v>508</v>
      </c>
      <c r="F10" s="316" t="s">
        <v>70</v>
      </c>
      <c r="G10" s="316">
        <v>2</v>
      </c>
      <c r="H10" s="640"/>
      <c r="I10" s="329"/>
      <c r="J10" s="329"/>
      <c r="K10" s="670">
        <f t="shared" ref="K10" si="2">K9-K8</f>
        <v>-0.8378415033547375</v>
      </c>
      <c r="L10" s="327">
        <f>L9-L8</f>
        <v>-5.804273909498221</v>
      </c>
      <c r="M10" s="327">
        <f t="shared" ref="M10:AJ10" si="3">M9-M8</f>
        <v>-5.1999809185970527</v>
      </c>
      <c r="N10" s="327">
        <f t="shared" si="3"/>
        <v>-4.3258644158083142</v>
      </c>
      <c r="O10" s="327">
        <f t="shared" si="3"/>
        <v>-4.8145947755954408</v>
      </c>
      <c r="P10" s="327">
        <f t="shared" si="3"/>
        <v>0.20743622472987866</v>
      </c>
      <c r="Q10" s="327">
        <f t="shared" si="3"/>
        <v>2.2682139094593508</v>
      </c>
      <c r="R10" s="327">
        <f t="shared" si="3"/>
        <v>3.0254810854486962</v>
      </c>
      <c r="S10" s="327">
        <f t="shared" si="3"/>
        <v>3.8557691540557233</v>
      </c>
      <c r="T10" s="327">
        <f t="shared" si="3"/>
        <v>4.7242272644612084</v>
      </c>
      <c r="U10" s="327">
        <f t="shared" si="3"/>
        <v>5.3438788021223171</v>
      </c>
      <c r="V10" s="327">
        <f t="shared" si="3"/>
        <v>7.1442267752958619</v>
      </c>
      <c r="W10" s="327">
        <f t="shared" si="3"/>
        <v>8.682625357222431</v>
      </c>
      <c r="X10" s="327">
        <f t="shared" si="3"/>
        <v>10.692657669800814</v>
      </c>
      <c r="Y10" s="327">
        <f t="shared" si="3"/>
        <v>11.669724963737588</v>
      </c>
      <c r="Z10" s="330">
        <f t="shared" si="3"/>
        <v>12.707469578342401</v>
      </c>
      <c r="AA10" s="330">
        <f t="shared" si="3"/>
        <v>13.914920877161643</v>
      </c>
      <c r="AB10" s="330">
        <f t="shared" si="3"/>
        <v>14.095269369730207</v>
      </c>
      <c r="AC10" s="330">
        <f t="shared" si="3"/>
        <v>14.752214838499148</v>
      </c>
      <c r="AD10" s="330">
        <f t="shared" si="3"/>
        <v>15.570637465151155</v>
      </c>
      <c r="AE10" s="330">
        <f t="shared" si="3"/>
        <v>15.446700973382951</v>
      </c>
      <c r="AF10" s="330">
        <f t="shared" si="3"/>
        <v>16.116029591186386</v>
      </c>
      <c r="AG10" s="330">
        <f t="shared" si="3"/>
        <v>15.637100594288238</v>
      </c>
      <c r="AH10" s="330">
        <f t="shared" si="3"/>
        <v>16.133658610798214</v>
      </c>
      <c r="AI10" s="330">
        <f t="shared" si="3"/>
        <v>15.566887079035434</v>
      </c>
      <c r="AJ10" s="378">
        <f t="shared" si="3"/>
        <v>15.047891210741383</v>
      </c>
      <c r="AK10" s="158"/>
    </row>
    <row r="11" spans="1:37" ht="15.75" x14ac:dyDescent="0.25">
      <c r="A11" s="160"/>
      <c r="B11" s="182"/>
      <c r="C11" s="158"/>
      <c r="D11" s="293"/>
      <c r="E11" s="294"/>
      <c r="F11" s="158"/>
      <c r="G11" s="158"/>
      <c r="H11" s="158"/>
      <c r="I11" s="185"/>
      <c r="J11" s="295"/>
      <c r="K11" s="296"/>
      <c r="L11" s="297"/>
      <c r="M11" s="29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</row>
    <row r="12" spans="1:37" ht="15.75" x14ac:dyDescent="0.25">
      <c r="A12" s="160"/>
      <c r="B12" s="182"/>
      <c r="C12" s="158"/>
      <c r="D12" s="293"/>
      <c r="E12" s="299"/>
      <c r="F12" s="158"/>
      <c r="G12" s="158"/>
      <c r="H12" s="158"/>
      <c r="I12" s="158"/>
      <c r="J12" s="158"/>
      <c r="K12" s="185"/>
      <c r="L12" s="185"/>
      <c r="M12" s="185"/>
      <c r="N12" s="185"/>
      <c r="O12" s="185"/>
      <c r="P12" s="185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</row>
    <row r="13" spans="1:37" ht="15.75" x14ac:dyDescent="0.25">
      <c r="A13" s="160"/>
      <c r="B13" s="182"/>
      <c r="C13" s="158"/>
      <c r="D13" s="293"/>
      <c r="E13" s="294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</row>
    <row r="14" spans="1:37" ht="15.75" x14ac:dyDescent="0.25">
      <c r="A14" s="160"/>
      <c r="B14" s="182"/>
      <c r="C14" s="158"/>
      <c r="D14" s="300" t="str">
        <f>'TITLE PAGE'!B9</f>
        <v>Company:</v>
      </c>
      <c r="E14" s="142" t="str">
        <f>'TITLE PAGE'!D9</f>
        <v>Portsmouth Water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</row>
    <row r="15" spans="1:37" ht="15.75" x14ac:dyDescent="0.25">
      <c r="A15" s="160"/>
      <c r="B15" s="182"/>
      <c r="C15" s="158"/>
      <c r="D15" s="301" t="str">
        <f>'TITLE PAGE'!B10</f>
        <v>Resource Zone Name:</v>
      </c>
      <c r="E15" s="146" t="str">
        <f>'TITLE PAGE'!D10</f>
        <v>Company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</row>
    <row r="16" spans="1:37" ht="15.75" x14ac:dyDescent="0.25">
      <c r="A16" s="160"/>
      <c r="B16" s="182"/>
      <c r="C16" s="158"/>
      <c r="D16" s="301" t="str">
        <f>'TITLE PAGE'!B11</f>
        <v>Resource Zone Number:</v>
      </c>
      <c r="E16" s="149" t="str">
        <f>'TITLE PAGE'!D11</f>
        <v>PRT 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</row>
    <row r="17" spans="1:37" ht="15.75" x14ac:dyDescent="0.25">
      <c r="A17" s="160"/>
      <c r="B17" s="182"/>
      <c r="C17" s="158"/>
      <c r="D17" s="301" t="str">
        <f>'TITLE PAGE'!B12</f>
        <v xml:space="preserve">Planning Scenario Name:                                                                     </v>
      </c>
      <c r="E17" s="146" t="str">
        <f>'TITLE PAGE'!D12</f>
        <v>Dry Year Annual Average - benchmarking data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</row>
    <row r="18" spans="1:37" ht="15.75" x14ac:dyDescent="0.25">
      <c r="A18" s="160"/>
      <c r="B18" s="182"/>
      <c r="C18" s="158"/>
      <c r="D18" s="302" t="str">
        <f>'TITLE PAGE'!B13</f>
        <v xml:space="preserve">Chosen Level of Service:  </v>
      </c>
      <c r="E18" s="154" t="str">
        <f>'TITLE PAGE'!D13</f>
        <v>1 in 200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</row>
    <row r="19" spans="1:37" ht="15.75" x14ac:dyDescent="0.25">
      <c r="A19" s="160"/>
      <c r="B19" s="182"/>
      <c r="C19" s="158"/>
      <c r="D19" s="293"/>
      <c r="E19" s="299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</row>
    <row r="22" spans="1:37" x14ac:dyDescent="0.2">
      <c r="L22" s="698"/>
    </row>
    <row r="25" spans="1:37" x14ac:dyDescent="0.2">
      <c r="K25" s="683"/>
      <c r="L25" s="683"/>
      <c r="M25" s="683"/>
      <c r="N25" s="683"/>
      <c r="O25" s="683"/>
      <c r="P25" s="683"/>
      <c r="Q25" s="683"/>
      <c r="R25" s="683"/>
      <c r="S25" s="683"/>
      <c r="T25" s="683"/>
      <c r="U25" s="683"/>
      <c r="V25" s="683"/>
      <c r="W25" s="683"/>
      <c r="X25" s="683"/>
      <c r="Y25" s="683"/>
      <c r="Z25" s="683"/>
      <c r="AA25" s="683"/>
      <c r="AB25" s="683"/>
      <c r="AC25" s="683"/>
      <c r="AD25" s="683"/>
      <c r="AE25" s="683"/>
      <c r="AF25" s="683"/>
      <c r="AG25" s="683"/>
      <c r="AH25" s="683"/>
      <c r="AI25" s="683"/>
      <c r="AJ25" s="683"/>
    </row>
  </sheetData>
  <mergeCells count="1">
    <mergeCell ref="B3:B10"/>
  </mergeCells>
  <pageMargins left="0.7" right="0.7" top="0.75" bottom="0.75" header="0.3" footer="0.3"/>
  <pageSetup paperSize="9"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109"/>
  <sheetViews>
    <sheetView zoomScale="70" zoomScaleNormal="70" workbookViewId="0">
      <selection activeCell="T5" sqref="T5"/>
    </sheetView>
  </sheetViews>
  <sheetFormatPr defaultColWidth="8.88671875" defaultRowHeight="15" x14ac:dyDescent="0.2"/>
  <cols>
    <col min="1" max="1" width="13.33203125" customWidth="1"/>
    <col min="2" max="2" width="22.5546875" customWidth="1"/>
    <col min="3" max="6" width="6.77734375" customWidth="1"/>
    <col min="7" max="7" width="9.33203125" customWidth="1"/>
    <col min="8" max="11" width="6.77734375" customWidth="1"/>
    <col min="12" max="16" width="7.77734375" customWidth="1"/>
    <col min="17" max="19" width="8.21875" bestFit="1" customWidth="1"/>
    <col min="20" max="28" width="7.77734375" customWidth="1"/>
    <col min="29" max="29" width="8.33203125" customWidth="1"/>
    <col min="30" max="30" width="8.5546875" customWidth="1"/>
    <col min="31" max="31" width="8" customWidth="1"/>
    <col min="32" max="32" width="8.6640625" customWidth="1"/>
    <col min="257" max="257" width="13.33203125" customWidth="1"/>
    <col min="258" max="258" width="22.5546875" customWidth="1"/>
    <col min="259" max="267" width="6.77734375" customWidth="1"/>
    <col min="268" max="284" width="7.77734375" customWidth="1"/>
    <col min="285" max="285" width="8.33203125" customWidth="1"/>
    <col min="286" max="286" width="8.5546875" customWidth="1"/>
    <col min="287" max="287" width="8" customWidth="1"/>
    <col min="288" max="288" width="8.6640625" customWidth="1"/>
    <col min="513" max="513" width="13.33203125" customWidth="1"/>
    <col min="514" max="514" width="22.5546875" customWidth="1"/>
    <col min="515" max="523" width="6.77734375" customWidth="1"/>
    <col min="524" max="540" width="7.77734375" customWidth="1"/>
    <col min="541" max="541" width="8.33203125" customWidth="1"/>
    <col min="542" max="542" width="8.5546875" customWidth="1"/>
    <col min="543" max="543" width="8" customWidth="1"/>
    <col min="544" max="544" width="8.6640625" customWidth="1"/>
    <col min="769" max="769" width="13.33203125" customWidth="1"/>
    <col min="770" max="770" width="22.5546875" customWidth="1"/>
    <col min="771" max="779" width="6.77734375" customWidth="1"/>
    <col min="780" max="796" width="7.77734375" customWidth="1"/>
    <col min="797" max="797" width="8.33203125" customWidth="1"/>
    <col min="798" max="798" width="8.5546875" customWidth="1"/>
    <col min="799" max="799" width="8" customWidth="1"/>
    <col min="800" max="800" width="8.6640625" customWidth="1"/>
    <col min="1025" max="1025" width="13.33203125" customWidth="1"/>
    <col min="1026" max="1026" width="22.5546875" customWidth="1"/>
    <col min="1027" max="1035" width="6.77734375" customWidth="1"/>
    <col min="1036" max="1052" width="7.77734375" customWidth="1"/>
    <col min="1053" max="1053" width="8.33203125" customWidth="1"/>
    <col min="1054" max="1054" width="8.5546875" customWidth="1"/>
    <col min="1055" max="1055" width="8" customWidth="1"/>
    <col min="1056" max="1056" width="8.6640625" customWidth="1"/>
    <col min="1281" max="1281" width="13.33203125" customWidth="1"/>
    <col min="1282" max="1282" width="22.5546875" customWidth="1"/>
    <col min="1283" max="1291" width="6.77734375" customWidth="1"/>
    <col min="1292" max="1308" width="7.77734375" customWidth="1"/>
    <col min="1309" max="1309" width="8.33203125" customWidth="1"/>
    <col min="1310" max="1310" width="8.5546875" customWidth="1"/>
    <col min="1311" max="1311" width="8" customWidth="1"/>
    <col min="1312" max="1312" width="8.6640625" customWidth="1"/>
    <col min="1537" max="1537" width="13.33203125" customWidth="1"/>
    <col min="1538" max="1538" width="22.5546875" customWidth="1"/>
    <col min="1539" max="1547" width="6.77734375" customWidth="1"/>
    <col min="1548" max="1564" width="7.77734375" customWidth="1"/>
    <col min="1565" max="1565" width="8.33203125" customWidth="1"/>
    <col min="1566" max="1566" width="8.5546875" customWidth="1"/>
    <col min="1567" max="1567" width="8" customWidth="1"/>
    <col min="1568" max="1568" width="8.6640625" customWidth="1"/>
    <col min="1793" max="1793" width="13.33203125" customWidth="1"/>
    <col min="1794" max="1794" width="22.5546875" customWidth="1"/>
    <col min="1795" max="1803" width="6.77734375" customWidth="1"/>
    <col min="1804" max="1820" width="7.77734375" customWidth="1"/>
    <col min="1821" max="1821" width="8.33203125" customWidth="1"/>
    <col min="1822" max="1822" width="8.5546875" customWidth="1"/>
    <col min="1823" max="1823" width="8" customWidth="1"/>
    <col min="1824" max="1824" width="8.6640625" customWidth="1"/>
    <col min="2049" max="2049" width="13.33203125" customWidth="1"/>
    <col min="2050" max="2050" width="22.5546875" customWidth="1"/>
    <col min="2051" max="2059" width="6.77734375" customWidth="1"/>
    <col min="2060" max="2076" width="7.77734375" customWidth="1"/>
    <col min="2077" max="2077" width="8.33203125" customWidth="1"/>
    <col min="2078" max="2078" width="8.5546875" customWidth="1"/>
    <col min="2079" max="2079" width="8" customWidth="1"/>
    <col min="2080" max="2080" width="8.6640625" customWidth="1"/>
    <col min="2305" max="2305" width="13.33203125" customWidth="1"/>
    <col min="2306" max="2306" width="22.5546875" customWidth="1"/>
    <col min="2307" max="2315" width="6.77734375" customWidth="1"/>
    <col min="2316" max="2332" width="7.77734375" customWidth="1"/>
    <col min="2333" max="2333" width="8.33203125" customWidth="1"/>
    <col min="2334" max="2334" width="8.5546875" customWidth="1"/>
    <col min="2335" max="2335" width="8" customWidth="1"/>
    <col min="2336" max="2336" width="8.6640625" customWidth="1"/>
    <col min="2561" max="2561" width="13.33203125" customWidth="1"/>
    <col min="2562" max="2562" width="22.5546875" customWidth="1"/>
    <col min="2563" max="2571" width="6.77734375" customWidth="1"/>
    <col min="2572" max="2588" width="7.77734375" customWidth="1"/>
    <col min="2589" max="2589" width="8.33203125" customWidth="1"/>
    <col min="2590" max="2590" width="8.5546875" customWidth="1"/>
    <col min="2591" max="2591" width="8" customWidth="1"/>
    <col min="2592" max="2592" width="8.6640625" customWidth="1"/>
    <col min="2817" max="2817" width="13.33203125" customWidth="1"/>
    <col min="2818" max="2818" width="22.5546875" customWidth="1"/>
    <col min="2819" max="2827" width="6.77734375" customWidth="1"/>
    <col min="2828" max="2844" width="7.77734375" customWidth="1"/>
    <col min="2845" max="2845" width="8.33203125" customWidth="1"/>
    <col min="2846" max="2846" width="8.5546875" customWidth="1"/>
    <col min="2847" max="2847" width="8" customWidth="1"/>
    <col min="2848" max="2848" width="8.6640625" customWidth="1"/>
    <col min="3073" max="3073" width="13.33203125" customWidth="1"/>
    <col min="3074" max="3074" width="22.5546875" customWidth="1"/>
    <col min="3075" max="3083" width="6.77734375" customWidth="1"/>
    <col min="3084" max="3100" width="7.77734375" customWidth="1"/>
    <col min="3101" max="3101" width="8.33203125" customWidth="1"/>
    <col min="3102" max="3102" width="8.5546875" customWidth="1"/>
    <col min="3103" max="3103" width="8" customWidth="1"/>
    <col min="3104" max="3104" width="8.6640625" customWidth="1"/>
    <col min="3329" max="3329" width="13.33203125" customWidth="1"/>
    <col min="3330" max="3330" width="22.5546875" customWidth="1"/>
    <col min="3331" max="3339" width="6.77734375" customWidth="1"/>
    <col min="3340" max="3356" width="7.77734375" customWidth="1"/>
    <col min="3357" max="3357" width="8.33203125" customWidth="1"/>
    <col min="3358" max="3358" width="8.5546875" customWidth="1"/>
    <col min="3359" max="3359" width="8" customWidth="1"/>
    <col min="3360" max="3360" width="8.6640625" customWidth="1"/>
    <col min="3585" max="3585" width="13.33203125" customWidth="1"/>
    <col min="3586" max="3586" width="22.5546875" customWidth="1"/>
    <col min="3587" max="3595" width="6.77734375" customWidth="1"/>
    <col min="3596" max="3612" width="7.77734375" customWidth="1"/>
    <col min="3613" max="3613" width="8.33203125" customWidth="1"/>
    <col min="3614" max="3614" width="8.5546875" customWidth="1"/>
    <col min="3615" max="3615" width="8" customWidth="1"/>
    <col min="3616" max="3616" width="8.6640625" customWidth="1"/>
    <col min="3841" max="3841" width="13.33203125" customWidth="1"/>
    <col min="3842" max="3842" width="22.5546875" customWidth="1"/>
    <col min="3843" max="3851" width="6.77734375" customWidth="1"/>
    <col min="3852" max="3868" width="7.77734375" customWidth="1"/>
    <col min="3869" max="3869" width="8.33203125" customWidth="1"/>
    <col min="3870" max="3870" width="8.5546875" customWidth="1"/>
    <col min="3871" max="3871" width="8" customWidth="1"/>
    <col min="3872" max="3872" width="8.6640625" customWidth="1"/>
    <col min="4097" max="4097" width="13.33203125" customWidth="1"/>
    <col min="4098" max="4098" width="22.5546875" customWidth="1"/>
    <col min="4099" max="4107" width="6.77734375" customWidth="1"/>
    <col min="4108" max="4124" width="7.77734375" customWidth="1"/>
    <col min="4125" max="4125" width="8.33203125" customWidth="1"/>
    <col min="4126" max="4126" width="8.5546875" customWidth="1"/>
    <col min="4127" max="4127" width="8" customWidth="1"/>
    <col min="4128" max="4128" width="8.6640625" customWidth="1"/>
    <col min="4353" max="4353" width="13.33203125" customWidth="1"/>
    <col min="4354" max="4354" width="22.5546875" customWidth="1"/>
    <col min="4355" max="4363" width="6.77734375" customWidth="1"/>
    <col min="4364" max="4380" width="7.77734375" customWidth="1"/>
    <col min="4381" max="4381" width="8.33203125" customWidth="1"/>
    <col min="4382" max="4382" width="8.5546875" customWidth="1"/>
    <col min="4383" max="4383" width="8" customWidth="1"/>
    <col min="4384" max="4384" width="8.6640625" customWidth="1"/>
    <col min="4609" max="4609" width="13.33203125" customWidth="1"/>
    <col min="4610" max="4610" width="22.5546875" customWidth="1"/>
    <col min="4611" max="4619" width="6.77734375" customWidth="1"/>
    <col min="4620" max="4636" width="7.77734375" customWidth="1"/>
    <col min="4637" max="4637" width="8.33203125" customWidth="1"/>
    <col min="4638" max="4638" width="8.5546875" customWidth="1"/>
    <col min="4639" max="4639" width="8" customWidth="1"/>
    <col min="4640" max="4640" width="8.6640625" customWidth="1"/>
    <col min="4865" max="4865" width="13.33203125" customWidth="1"/>
    <col min="4866" max="4866" width="22.5546875" customWidth="1"/>
    <col min="4867" max="4875" width="6.77734375" customWidth="1"/>
    <col min="4876" max="4892" width="7.77734375" customWidth="1"/>
    <col min="4893" max="4893" width="8.33203125" customWidth="1"/>
    <col min="4894" max="4894" width="8.5546875" customWidth="1"/>
    <col min="4895" max="4895" width="8" customWidth="1"/>
    <col min="4896" max="4896" width="8.6640625" customWidth="1"/>
    <col min="5121" max="5121" width="13.33203125" customWidth="1"/>
    <col min="5122" max="5122" width="22.5546875" customWidth="1"/>
    <col min="5123" max="5131" width="6.77734375" customWidth="1"/>
    <col min="5132" max="5148" width="7.77734375" customWidth="1"/>
    <col min="5149" max="5149" width="8.33203125" customWidth="1"/>
    <col min="5150" max="5150" width="8.5546875" customWidth="1"/>
    <col min="5151" max="5151" width="8" customWidth="1"/>
    <col min="5152" max="5152" width="8.6640625" customWidth="1"/>
    <col min="5377" max="5377" width="13.33203125" customWidth="1"/>
    <col min="5378" max="5378" width="22.5546875" customWidth="1"/>
    <col min="5379" max="5387" width="6.77734375" customWidth="1"/>
    <col min="5388" max="5404" width="7.77734375" customWidth="1"/>
    <col min="5405" max="5405" width="8.33203125" customWidth="1"/>
    <col min="5406" max="5406" width="8.5546875" customWidth="1"/>
    <col min="5407" max="5407" width="8" customWidth="1"/>
    <col min="5408" max="5408" width="8.6640625" customWidth="1"/>
    <col min="5633" max="5633" width="13.33203125" customWidth="1"/>
    <col min="5634" max="5634" width="22.5546875" customWidth="1"/>
    <col min="5635" max="5643" width="6.77734375" customWidth="1"/>
    <col min="5644" max="5660" width="7.77734375" customWidth="1"/>
    <col min="5661" max="5661" width="8.33203125" customWidth="1"/>
    <col min="5662" max="5662" width="8.5546875" customWidth="1"/>
    <col min="5663" max="5663" width="8" customWidth="1"/>
    <col min="5664" max="5664" width="8.6640625" customWidth="1"/>
    <col min="5889" max="5889" width="13.33203125" customWidth="1"/>
    <col min="5890" max="5890" width="22.5546875" customWidth="1"/>
    <col min="5891" max="5899" width="6.77734375" customWidth="1"/>
    <col min="5900" max="5916" width="7.77734375" customWidth="1"/>
    <col min="5917" max="5917" width="8.33203125" customWidth="1"/>
    <col min="5918" max="5918" width="8.5546875" customWidth="1"/>
    <col min="5919" max="5919" width="8" customWidth="1"/>
    <col min="5920" max="5920" width="8.6640625" customWidth="1"/>
    <col min="6145" max="6145" width="13.33203125" customWidth="1"/>
    <col min="6146" max="6146" width="22.5546875" customWidth="1"/>
    <col min="6147" max="6155" width="6.77734375" customWidth="1"/>
    <col min="6156" max="6172" width="7.77734375" customWidth="1"/>
    <col min="6173" max="6173" width="8.33203125" customWidth="1"/>
    <col min="6174" max="6174" width="8.5546875" customWidth="1"/>
    <col min="6175" max="6175" width="8" customWidth="1"/>
    <col min="6176" max="6176" width="8.6640625" customWidth="1"/>
    <col min="6401" max="6401" width="13.33203125" customWidth="1"/>
    <col min="6402" max="6402" width="22.5546875" customWidth="1"/>
    <col min="6403" max="6411" width="6.77734375" customWidth="1"/>
    <col min="6412" max="6428" width="7.77734375" customWidth="1"/>
    <col min="6429" max="6429" width="8.33203125" customWidth="1"/>
    <col min="6430" max="6430" width="8.5546875" customWidth="1"/>
    <col min="6431" max="6431" width="8" customWidth="1"/>
    <col min="6432" max="6432" width="8.6640625" customWidth="1"/>
    <col min="6657" max="6657" width="13.33203125" customWidth="1"/>
    <col min="6658" max="6658" width="22.5546875" customWidth="1"/>
    <col min="6659" max="6667" width="6.77734375" customWidth="1"/>
    <col min="6668" max="6684" width="7.77734375" customWidth="1"/>
    <col min="6685" max="6685" width="8.33203125" customWidth="1"/>
    <col min="6686" max="6686" width="8.5546875" customWidth="1"/>
    <col min="6687" max="6687" width="8" customWidth="1"/>
    <col min="6688" max="6688" width="8.6640625" customWidth="1"/>
    <col min="6913" max="6913" width="13.33203125" customWidth="1"/>
    <col min="6914" max="6914" width="22.5546875" customWidth="1"/>
    <col min="6915" max="6923" width="6.77734375" customWidth="1"/>
    <col min="6924" max="6940" width="7.77734375" customWidth="1"/>
    <col min="6941" max="6941" width="8.33203125" customWidth="1"/>
    <col min="6942" max="6942" width="8.5546875" customWidth="1"/>
    <col min="6943" max="6943" width="8" customWidth="1"/>
    <col min="6944" max="6944" width="8.6640625" customWidth="1"/>
    <col min="7169" max="7169" width="13.33203125" customWidth="1"/>
    <col min="7170" max="7170" width="22.5546875" customWidth="1"/>
    <col min="7171" max="7179" width="6.77734375" customWidth="1"/>
    <col min="7180" max="7196" width="7.77734375" customWidth="1"/>
    <col min="7197" max="7197" width="8.33203125" customWidth="1"/>
    <col min="7198" max="7198" width="8.5546875" customWidth="1"/>
    <col min="7199" max="7199" width="8" customWidth="1"/>
    <col min="7200" max="7200" width="8.6640625" customWidth="1"/>
    <col min="7425" max="7425" width="13.33203125" customWidth="1"/>
    <col min="7426" max="7426" width="22.5546875" customWidth="1"/>
    <col min="7427" max="7435" width="6.77734375" customWidth="1"/>
    <col min="7436" max="7452" width="7.77734375" customWidth="1"/>
    <col min="7453" max="7453" width="8.33203125" customWidth="1"/>
    <col min="7454" max="7454" width="8.5546875" customWidth="1"/>
    <col min="7455" max="7455" width="8" customWidth="1"/>
    <col min="7456" max="7456" width="8.6640625" customWidth="1"/>
    <col min="7681" max="7681" width="13.33203125" customWidth="1"/>
    <col min="7682" max="7682" width="22.5546875" customWidth="1"/>
    <col min="7683" max="7691" width="6.77734375" customWidth="1"/>
    <col min="7692" max="7708" width="7.77734375" customWidth="1"/>
    <col min="7709" max="7709" width="8.33203125" customWidth="1"/>
    <col min="7710" max="7710" width="8.5546875" customWidth="1"/>
    <col min="7711" max="7711" width="8" customWidth="1"/>
    <col min="7712" max="7712" width="8.6640625" customWidth="1"/>
    <col min="7937" max="7937" width="13.33203125" customWidth="1"/>
    <col min="7938" max="7938" width="22.5546875" customWidth="1"/>
    <col min="7939" max="7947" width="6.77734375" customWidth="1"/>
    <col min="7948" max="7964" width="7.77734375" customWidth="1"/>
    <col min="7965" max="7965" width="8.33203125" customWidth="1"/>
    <col min="7966" max="7966" width="8.5546875" customWidth="1"/>
    <col min="7967" max="7967" width="8" customWidth="1"/>
    <col min="7968" max="7968" width="8.6640625" customWidth="1"/>
    <col min="8193" max="8193" width="13.33203125" customWidth="1"/>
    <col min="8194" max="8194" width="22.5546875" customWidth="1"/>
    <col min="8195" max="8203" width="6.77734375" customWidth="1"/>
    <col min="8204" max="8220" width="7.77734375" customWidth="1"/>
    <col min="8221" max="8221" width="8.33203125" customWidth="1"/>
    <col min="8222" max="8222" width="8.5546875" customWidth="1"/>
    <col min="8223" max="8223" width="8" customWidth="1"/>
    <col min="8224" max="8224" width="8.6640625" customWidth="1"/>
    <col min="8449" max="8449" width="13.33203125" customWidth="1"/>
    <col min="8450" max="8450" width="22.5546875" customWidth="1"/>
    <col min="8451" max="8459" width="6.77734375" customWidth="1"/>
    <col min="8460" max="8476" width="7.77734375" customWidth="1"/>
    <col min="8477" max="8477" width="8.33203125" customWidth="1"/>
    <col min="8478" max="8478" width="8.5546875" customWidth="1"/>
    <col min="8479" max="8479" width="8" customWidth="1"/>
    <col min="8480" max="8480" width="8.6640625" customWidth="1"/>
    <col min="8705" max="8705" width="13.33203125" customWidth="1"/>
    <col min="8706" max="8706" width="22.5546875" customWidth="1"/>
    <col min="8707" max="8715" width="6.77734375" customWidth="1"/>
    <col min="8716" max="8732" width="7.77734375" customWidth="1"/>
    <col min="8733" max="8733" width="8.33203125" customWidth="1"/>
    <col min="8734" max="8734" width="8.5546875" customWidth="1"/>
    <col min="8735" max="8735" width="8" customWidth="1"/>
    <col min="8736" max="8736" width="8.6640625" customWidth="1"/>
    <col min="8961" max="8961" width="13.33203125" customWidth="1"/>
    <col min="8962" max="8962" width="22.5546875" customWidth="1"/>
    <col min="8963" max="8971" width="6.77734375" customWidth="1"/>
    <col min="8972" max="8988" width="7.77734375" customWidth="1"/>
    <col min="8989" max="8989" width="8.33203125" customWidth="1"/>
    <col min="8990" max="8990" width="8.5546875" customWidth="1"/>
    <col min="8991" max="8991" width="8" customWidth="1"/>
    <col min="8992" max="8992" width="8.6640625" customWidth="1"/>
    <col min="9217" max="9217" width="13.33203125" customWidth="1"/>
    <col min="9218" max="9218" width="22.5546875" customWidth="1"/>
    <col min="9219" max="9227" width="6.77734375" customWidth="1"/>
    <col min="9228" max="9244" width="7.77734375" customWidth="1"/>
    <col min="9245" max="9245" width="8.33203125" customWidth="1"/>
    <col min="9246" max="9246" width="8.5546875" customWidth="1"/>
    <col min="9247" max="9247" width="8" customWidth="1"/>
    <col min="9248" max="9248" width="8.6640625" customWidth="1"/>
    <col min="9473" max="9473" width="13.33203125" customWidth="1"/>
    <col min="9474" max="9474" width="22.5546875" customWidth="1"/>
    <col min="9475" max="9483" width="6.77734375" customWidth="1"/>
    <col min="9484" max="9500" width="7.77734375" customWidth="1"/>
    <col min="9501" max="9501" width="8.33203125" customWidth="1"/>
    <col min="9502" max="9502" width="8.5546875" customWidth="1"/>
    <col min="9503" max="9503" width="8" customWidth="1"/>
    <col min="9504" max="9504" width="8.6640625" customWidth="1"/>
    <col min="9729" max="9729" width="13.33203125" customWidth="1"/>
    <col min="9730" max="9730" width="22.5546875" customWidth="1"/>
    <col min="9731" max="9739" width="6.77734375" customWidth="1"/>
    <col min="9740" max="9756" width="7.77734375" customWidth="1"/>
    <col min="9757" max="9757" width="8.33203125" customWidth="1"/>
    <col min="9758" max="9758" width="8.5546875" customWidth="1"/>
    <col min="9759" max="9759" width="8" customWidth="1"/>
    <col min="9760" max="9760" width="8.6640625" customWidth="1"/>
    <col min="9985" max="9985" width="13.33203125" customWidth="1"/>
    <col min="9986" max="9986" width="22.5546875" customWidth="1"/>
    <col min="9987" max="9995" width="6.77734375" customWidth="1"/>
    <col min="9996" max="10012" width="7.77734375" customWidth="1"/>
    <col min="10013" max="10013" width="8.33203125" customWidth="1"/>
    <col min="10014" max="10014" width="8.5546875" customWidth="1"/>
    <col min="10015" max="10015" width="8" customWidth="1"/>
    <col min="10016" max="10016" width="8.6640625" customWidth="1"/>
    <col min="10241" max="10241" width="13.33203125" customWidth="1"/>
    <col min="10242" max="10242" width="22.5546875" customWidth="1"/>
    <col min="10243" max="10251" width="6.77734375" customWidth="1"/>
    <col min="10252" max="10268" width="7.77734375" customWidth="1"/>
    <col min="10269" max="10269" width="8.33203125" customWidth="1"/>
    <col min="10270" max="10270" width="8.5546875" customWidth="1"/>
    <col min="10271" max="10271" width="8" customWidth="1"/>
    <col min="10272" max="10272" width="8.6640625" customWidth="1"/>
    <col min="10497" max="10497" width="13.33203125" customWidth="1"/>
    <col min="10498" max="10498" width="22.5546875" customWidth="1"/>
    <col min="10499" max="10507" width="6.77734375" customWidth="1"/>
    <col min="10508" max="10524" width="7.77734375" customWidth="1"/>
    <col min="10525" max="10525" width="8.33203125" customWidth="1"/>
    <col min="10526" max="10526" width="8.5546875" customWidth="1"/>
    <col min="10527" max="10527" width="8" customWidth="1"/>
    <col min="10528" max="10528" width="8.6640625" customWidth="1"/>
    <col min="10753" max="10753" width="13.33203125" customWidth="1"/>
    <col min="10754" max="10754" width="22.5546875" customWidth="1"/>
    <col min="10755" max="10763" width="6.77734375" customWidth="1"/>
    <col min="10764" max="10780" width="7.77734375" customWidth="1"/>
    <col min="10781" max="10781" width="8.33203125" customWidth="1"/>
    <col min="10782" max="10782" width="8.5546875" customWidth="1"/>
    <col min="10783" max="10783" width="8" customWidth="1"/>
    <col min="10784" max="10784" width="8.6640625" customWidth="1"/>
    <col min="11009" max="11009" width="13.33203125" customWidth="1"/>
    <col min="11010" max="11010" width="22.5546875" customWidth="1"/>
    <col min="11011" max="11019" width="6.77734375" customWidth="1"/>
    <col min="11020" max="11036" width="7.77734375" customWidth="1"/>
    <col min="11037" max="11037" width="8.33203125" customWidth="1"/>
    <col min="11038" max="11038" width="8.5546875" customWidth="1"/>
    <col min="11039" max="11039" width="8" customWidth="1"/>
    <col min="11040" max="11040" width="8.6640625" customWidth="1"/>
    <col min="11265" max="11265" width="13.33203125" customWidth="1"/>
    <col min="11266" max="11266" width="22.5546875" customWidth="1"/>
    <col min="11267" max="11275" width="6.77734375" customWidth="1"/>
    <col min="11276" max="11292" width="7.77734375" customWidth="1"/>
    <col min="11293" max="11293" width="8.33203125" customWidth="1"/>
    <col min="11294" max="11294" width="8.5546875" customWidth="1"/>
    <col min="11295" max="11295" width="8" customWidth="1"/>
    <col min="11296" max="11296" width="8.6640625" customWidth="1"/>
    <col min="11521" max="11521" width="13.33203125" customWidth="1"/>
    <col min="11522" max="11522" width="22.5546875" customWidth="1"/>
    <col min="11523" max="11531" width="6.77734375" customWidth="1"/>
    <col min="11532" max="11548" width="7.77734375" customWidth="1"/>
    <col min="11549" max="11549" width="8.33203125" customWidth="1"/>
    <col min="11550" max="11550" width="8.5546875" customWidth="1"/>
    <col min="11551" max="11551" width="8" customWidth="1"/>
    <col min="11552" max="11552" width="8.6640625" customWidth="1"/>
    <col min="11777" max="11777" width="13.33203125" customWidth="1"/>
    <col min="11778" max="11778" width="22.5546875" customWidth="1"/>
    <col min="11779" max="11787" width="6.77734375" customWidth="1"/>
    <col min="11788" max="11804" width="7.77734375" customWidth="1"/>
    <col min="11805" max="11805" width="8.33203125" customWidth="1"/>
    <col min="11806" max="11806" width="8.5546875" customWidth="1"/>
    <col min="11807" max="11807" width="8" customWidth="1"/>
    <col min="11808" max="11808" width="8.6640625" customWidth="1"/>
    <col min="12033" max="12033" width="13.33203125" customWidth="1"/>
    <col min="12034" max="12034" width="22.5546875" customWidth="1"/>
    <col min="12035" max="12043" width="6.77734375" customWidth="1"/>
    <col min="12044" max="12060" width="7.77734375" customWidth="1"/>
    <col min="12061" max="12061" width="8.33203125" customWidth="1"/>
    <col min="12062" max="12062" width="8.5546875" customWidth="1"/>
    <col min="12063" max="12063" width="8" customWidth="1"/>
    <col min="12064" max="12064" width="8.6640625" customWidth="1"/>
    <col min="12289" max="12289" width="13.33203125" customWidth="1"/>
    <col min="12290" max="12290" width="22.5546875" customWidth="1"/>
    <col min="12291" max="12299" width="6.77734375" customWidth="1"/>
    <col min="12300" max="12316" width="7.77734375" customWidth="1"/>
    <col min="12317" max="12317" width="8.33203125" customWidth="1"/>
    <col min="12318" max="12318" width="8.5546875" customWidth="1"/>
    <col min="12319" max="12319" width="8" customWidth="1"/>
    <col min="12320" max="12320" width="8.6640625" customWidth="1"/>
    <col min="12545" max="12545" width="13.33203125" customWidth="1"/>
    <col min="12546" max="12546" width="22.5546875" customWidth="1"/>
    <col min="12547" max="12555" width="6.77734375" customWidth="1"/>
    <col min="12556" max="12572" width="7.77734375" customWidth="1"/>
    <col min="12573" max="12573" width="8.33203125" customWidth="1"/>
    <col min="12574" max="12574" width="8.5546875" customWidth="1"/>
    <col min="12575" max="12575" width="8" customWidth="1"/>
    <col min="12576" max="12576" width="8.6640625" customWidth="1"/>
    <col min="12801" max="12801" width="13.33203125" customWidth="1"/>
    <col min="12802" max="12802" width="22.5546875" customWidth="1"/>
    <col min="12803" max="12811" width="6.77734375" customWidth="1"/>
    <col min="12812" max="12828" width="7.77734375" customWidth="1"/>
    <col min="12829" max="12829" width="8.33203125" customWidth="1"/>
    <col min="12830" max="12830" width="8.5546875" customWidth="1"/>
    <col min="12831" max="12831" width="8" customWidth="1"/>
    <col min="12832" max="12832" width="8.6640625" customWidth="1"/>
    <col min="13057" max="13057" width="13.33203125" customWidth="1"/>
    <col min="13058" max="13058" width="22.5546875" customWidth="1"/>
    <col min="13059" max="13067" width="6.77734375" customWidth="1"/>
    <col min="13068" max="13084" width="7.77734375" customWidth="1"/>
    <col min="13085" max="13085" width="8.33203125" customWidth="1"/>
    <col min="13086" max="13086" width="8.5546875" customWidth="1"/>
    <col min="13087" max="13087" width="8" customWidth="1"/>
    <col min="13088" max="13088" width="8.6640625" customWidth="1"/>
    <col min="13313" max="13313" width="13.33203125" customWidth="1"/>
    <col min="13314" max="13314" width="22.5546875" customWidth="1"/>
    <col min="13315" max="13323" width="6.77734375" customWidth="1"/>
    <col min="13324" max="13340" width="7.77734375" customWidth="1"/>
    <col min="13341" max="13341" width="8.33203125" customWidth="1"/>
    <col min="13342" max="13342" width="8.5546875" customWidth="1"/>
    <col min="13343" max="13343" width="8" customWidth="1"/>
    <col min="13344" max="13344" width="8.6640625" customWidth="1"/>
    <col min="13569" max="13569" width="13.33203125" customWidth="1"/>
    <col min="13570" max="13570" width="22.5546875" customWidth="1"/>
    <col min="13571" max="13579" width="6.77734375" customWidth="1"/>
    <col min="13580" max="13596" width="7.77734375" customWidth="1"/>
    <col min="13597" max="13597" width="8.33203125" customWidth="1"/>
    <col min="13598" max="13598" width="8.5546875" customWidth="1"/>
    <col min="13599" max="13599" width="8" customWidth="1"/>
    <col min="13600" max="13600" width="8.6640625" customWidth="1"/>
    <col min="13825" max="13825" width="13.33203125" customWidth="1"/>
    <col min="13826" max="13826" width="22.5546875" customWidth="1"/>
    <col min="13827" max="13835" width="6.77734375" customWidth="1"/>
    <col min="13836" max="13852" width="7.77734375" customWidth="1"/>
    <col min="13853" max="13853" width="8.33203125" customWidth="1"/>
    <col min="13854" max="13854" width="8.5546875" customWidth="1"/>
    <col min="13855" max="13855" width="8" customWidth="1"/>
    <col min="13856" max="13856" width="8.6640625" customWidth="1"/>
    <col min="14081" max="14081" width="13.33203125" customWidth="1"/>
    <col min="14082" max="14082" width="22.5546875" customWidth="1"/>
    <col min="14083" max="14091" width="6.77734375" customWidth="1"/>
    <col min="14092" max="14108" width="7.77734375" customWidth="1"/>
    <col min="14109" max="14109" width="8.33203125" customWidth="1"/>
    <col min="14110" max="14110" width="8.5546875" customWidth="1"/>
    <col min="14111" max="14111" width="8" customWidth="1"/>
    <col min="14112" max="14112" width="8.6640625" customWidth="1"/>
    <col min="14337" max="14337" width="13.33203125" customWidth="1"/>
    <col min="14338" max="14338" width="22.5546875" customWidth="1"/>
    <col min="14339" max="14347" width="6.77734375" customWidth="1"/>
    <col min="14348" max="14364" width="7.77734375" customWidth="1"/>
    <col min="14365" max="14365" width="8.33203125" customWidth="1"/>
    <col min="14366" max="14366" width="8.5546875" customWidth="1"/>
    <col min="14367" max="14367" width="8" customWidth="1"/>
    <col min="14368" max="14368" width="8.6640625" customWidth="1"/>
    <col min="14593" max="14593" width="13.33203125" customWidth="1"/>
    <col min="14594" max="14594" width="22.5546875" customWidth="1"/>
    <col min="14595" max="14603" width="6.77734375" customWidth="1"/>
    <col min="14604" max="14620" width="7.77734375" customWidth="1"/>
    <col min="14621" max="14621" width="8.33203125" customWidth="1"/>
    <col min="14622" max="14622" width="8.5546875" customWidth="1"/>
    <col min="14623" max="14623" width="8" customWidth="1"/>
    <col min="14624" max="14624" width="8.6640625" customWidth="1"/>
    <col min="14849" max="14849" width="13.33203125" customWidth="1"/>
    <col min="14850" max="14850" width="22.5546875" customWidth="1"/>
    <col min="14851" max="14859" width="6.77734375" customWidth="1"/>
    <col min="14860" max="14876" width="7.77734375" customWidth="1"/>
    <col min="14877" max="14877" width="8.33203125" customWidth="1"/>
    <col min="14878" max="14878" width="8.5546875" customWidth="1"/>
    <col min="14879" max="14879" width="8" customWidth="1"/>
    <col min="14880" max="14880" width="8.6640625" customWidth="1"/>
    <col min="15105" max="15105" width="13.33203125" customWidth="1"/>
    <col min="15106" max="15106" width="22.5546875" customWidth="1"/>
    <col min="15107" max="15115" width="6.77734375" customWidth="1"/>
    <col min="15116" max="15132" width="7.77734375" customWidth="1"/>
    <col min="15133" max="15133" width="8.33203125" customWidth="1"/>
    <col min="15134" max="15134" width="8.5546875" customWidth="1"/>
    <col min="15135" max="15135" width="8" customWidth="1"/>
    <col min="15136" max="15136" width="8.6640625" customWidth="1"/>
    <col min="15361" max="15361" width="13.33203125" customWidth="1"/>
    <col min="15362" max="15362" width="22.5546875" customWidth="1"/>
    <col min="15363" max="15371" width="6.77734375" customWidth="1"/>
    <col min="15372" max="15388" width="7.77734375" customWidth="1"/>
    <col min="15389" max="15389" width="8.33203125" customWidth="1"/>
    <col min="15390" max="15390" width="8.5546875" customWidth="1"/>
    <col min="15391" max="15391" width="8" customWidth="1"/>
    <col min="15392" max="15392" width="8.6640625" customWidth="1"/>
    <col min="15617" max="15617" width="13.33203125" customWidth="1"/>
    <col min="15618" max="15618" width="22.5546875" customWidth="1"/>
    <col min="15619" max="15627" width="6.77734375" customWidth="1"/>
    <col min="15628" max="15644" width="7.77734375" customWidth="1"/>
    <col min="15645" max="15645" width="8.33203125" customWidth="1"/>
    <col min="15646" max="15646" width="8.5546875" customWidth="1"/>
    <col min="15647" max="15647" width="8" customWidth="1"/>
    <col min="15648" max="15648" width="8.6640625" customWidth="1"/>
    <col min="15873" max="15873" width="13.33203125" customWidth="1"/>
    <col min="15874" max="15874" width="22.5546875" customWidth="1"/>
    <col min="15875" max="15883" width="6.77734375" customWidth="1"/>
    <col min="15884" max="15900" width="7.77734375" customWidth="1"/>
    <col min="15901" max="15901" width="8.33203125" customWidth="1"/>
    <col min="15902" max="15902" width="8.5546875" customWidth="1"/>
    <col min="15903" max="15903" width="8" customWidth="1"/>
    <col min="15904" max="15904" width="8.6640625" customWidth="1"/>
    <col min="16129" max="16129" width="13.33203125" customWidth="1"/>
    <col min="16130" max="16130" width="22.5546875" customWidth="1"/>
    <col min="16131" max="16139" width="6.77734375" customWidth="1"/>
    <col min="16140" max="16156" width="7.77734375" customWidth="1"/>
    <col min="16157" max="16157" width="8.33203125" customWidth="1"/>
    <col min="16158" max="16158" width="8.5546875" customWidth="1"/>
    <col min="16159" max="16159" width="8" customWidth="1"/>
    <col min="16160" max="16160" width="8.6640625" customWidth="1"/>
  </cols>
  <sheetData>
    <row r="1" spans="1:36" x14ac:dyDescent="0.2">
      <c r="A1" s="53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</row>
    <row r="2" spans="1:36" ht="18" x14ac:dyDescent="0.25">
      <c r="A2" s="55" t="s">
        <v>43</v>
      </c>
      <c r="B2" s="56"/>
      <c r="C2" s="57"/>
      <c r="D2" s="57"/>
      <c r="E2" s="57"/>
      <c r="F2" s="57"/>
      <c r="G2" s="57"/>
      <c r="H2" s="58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36" ht="18" x14ac:dyDescent="0.25">
      <c r="A3" s="589" t="str">
        <f>'TITLE PAGE'!D9</f>
        <v>Portsmouth Water</v>
      </c>
      <c r="B3" s="56"/>
      <c r="C3" s="588"/>
      <c r="D3" s="57"/>
      <c r="E3" s="57"/>
      <c r="F3" s="57"/>
      <c r="G3" s="57"/>
      <c r="H3" s="58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36" ht="18" x14ac:dyDescent="0.25">
      <c r="A4" s="589" t="str">
        <f>'TITLE PAGE'!D10</f>
        <v>Company</v>
      </c>
      <c r="B4" s="56"/>
      <c r="C4" s="588"/>
      <c r="D4" s="57"/>
      <c r="E4" s="57"/>
      <c r="F4" s="57"/>
      <c r="G4" s="57"/>
      <c r="H4" s="58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</row>
    <row r="5" spans="1:36" ht="38.25" x14ac:dyDescent="0.2">
      <c r="A5" s="59" t="s">
        <v>44</v>
      </c>
      <c r="B5" s="60" t="s">
        <v>45</v>
      </c>
      <c r="C5" s="61" t="s">
        <v>46</v>
      </c>
      <c r="D5" s="62"/>
      <c r="E5" s="62" t="s">
        <v>47</v>
      </c>
      <c r="F5" s="62" t="s">
        <v>48</v>
      </c>
      <c r="G5" s="62" t="s">
        <v>567</v>
      </c>
      <c r="H5" s="63" t="s">
        <v>49</v>
      </c>
      <c r="I5" s="63" t="s">
        <v>50</v>
      </c>
      <c r="J5" s="63" t="s">
        <v>51</v>
      </c>
      <c r="K5" s="63" t="s">
        <v>52</v>
      </c>
      <c r="L5" s="63" t="s">
        <v>53</v>
      </c>
      <c r="M5" s="63" t="s">
        <v>54</v>
      </c>
      <c r="N5" s="63" t="s">
        <v>55</v>
      </c>
      <c r="O5" s="63" t="s">
        <v>56</v>
      </c>
      <c r="P5" s="63" t="s">
        <v>57</v>
      </c>
      <c r="Q5" s="63" t="s">
        <v>353</v>
      </c>
      <c r="R5" s="63" t="s">
        <v>354</v>
      </c>
      <c r="S5" s="63" t="s">
        <v>355</v>
      </c>
      <c r="T5" s="63" t="s">
        <v>58</v>
      </c>
      <c r="U5" s="63" t="s">
        <v>59</v>
      </c>
      <c r="V5" s="63" t="s">
        <v>60</v>
      </c>
      <c r="W5" s="63" t="s">
        <v>61</v>
      </c>
      <c r="X5" s="63" t="s">
        <v>62</v>
      </c>
      <c r="Y5" s="63" t="s">
        <v>63</v>
      </c>
      <c r="Z5" s="63" t="s">
        <v>64</v>
      </c>
      <c r="AA5" s="63" t="s">
        <v>65</v>
      </c>
      <c r="AB5" s="63" t="s">
        <v>66</v>
      </c>
      <c r="AC5" s="63" t="s">
        <v>98</v>
      </c>
      <c r="AD5" s="63" t="s">
        <v>99</v>
      </c>
      <c r="AE5" s="63" t="s">
        <v>100</v>
      </c>
      <c r="AF5" s="63" t="s">
        <v>101</v>
      </c>
      <c r="AG5" s="366"/>
      <c r="AH5" s="366"/>
      <c r="AI5" s="366"/>
      <c r="AJ5" s="366"/>
    </row>
    <row r="6" spans="1:36" x14ac:dyDescent="0.2">
      <c r="A6" s="64"/>
      <c r="B6" s="65" t="s">
        <v>67</v>
      </c>
      <c r="C6" s="59"/>
      <c r="D6" s="66"/>
      <c r="E6" s="66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366"/>
      <c r="AH6" s="366"/>
      <c r="AI6" s="366"/>
      <c r="AJ6" s="366"/>
    </row>
    <row r="7" spans="1:36" x14ac:dyDescent="0.2">
      <c r="A7" s="68" t="s">
        <v>68</v>
      </c>
      <c r="B7" s="69" t="s">
        <v>69</v>
      </c>
      <c r="C7" s="68" t="s">
        <v>70</v>
      </c>
      <c r="D7" s="70">
        <f>'4. BL SDB'!H5</f>
        <v>0</v>
      </c>
      <c r="E7" s="70">
        <f>'4. BL SDB'!I5</f>
        <v>0</v>
      </c>
      <c r="F7" s="70">
        <f>'4. BL SDB'!J5</f>
        <v>0</v>
      </c>
      <c r="G7" s="70">
        <f>'4. BL SDB'!K5</f>
        <v>161.83000000000001</v>
      </c>
      <c r="H7" s="70">
        <f>'4. BL SDB'!L5</f>
        <v>154.2945</v>
      </c>
      <c r="I7" s="70">
        <f>'4. BL SDB'!M5</f>
        <v>154.25900000000001</v>
      </c>
      <c r="J7" s="70">
        <f>'4. BL SDB'!N5</f>
        <v>154.2235</v>
      </c>
      <c r="K7" s="70">
        <f>'4. BL SDB'!O5</f>
        <v>154.18800000000002</v>
      </c>
      <c r="L7" s="70">
        <f>'4. BL SDB'!P5</f>
        <v>145.1525</v>
      </c>
      <c r="M7" s="70">
        <f>'4. BL SDB'!Q5</f>
        <v>145.11700000000002</v>
      </c>
      <c r="N7" s="70">
        <f>'4. BL SDB'!R5</f>
        <v>145.08150000000001</v>
      </c>
      <c r="O7" s="70">
        <f>'4. BL SDB'!S5</f>
        <v>145.04599999999999</v>
      </c>
      <c r="P7" s="70">
        <f>'4. BL SDB'!T5</f>
        <v>145.01050000000001</v>
      </c>
      <c r="Q7" s="70">
        <f>'4. BL SDB'!U5</f>
        <v>123.97499999999999</v>
      </c>
      <c r="R7" s="70">
        <f>'4. BL SDB'!V5</f>
        <v>123.93950000000001</v>
      </c>
      <c r="S7" s="70">
        <f>'4. BL SDB'!W5</f>
        <v>123.904</v>
      </c>
      <c r="T7" s="70">
        <f>'4. BL SDB'!X5</f>
        <v>123.86850000000001</v>
      </c>
      <c r="U7" s="70">
        <f>'4. BL SDB'!Y5</f>
        <v>123.833</v>
      </c>
      <c r="V7" s="70">
        <f>'4. BL SDB'!Z5</f>
        <v>123.79750000000001</v>
      </c>
      <c r="W7" s="70">
        <f>'4. BL SDB'!AA5</f>
        <v>123.762</v>
      </c>
      <c r="X7" s="70">
        <f>'4. BL SDB'!AB5</f>
        <v>123.72650000000002</v>
      </c>
      <c r="Y7" s="70">
        <f>'4. BL SDB'!AC5</f>
        <v>123.691</v>
      </c>
      <c r="Z7" s="70">
        <f>'4. BL SDB'!AD5</f>
        <v>123.65550000000002</v>
      </c>
      <c r="AA7" s="70">
        <f>'4. BL SDB'!AE5</f>
        <v>123.62</v>
      </c>
      <c r="AB7" s="70">
        <f>'4. BL SDB'!AF5</f>
        <v>123.58450000000002</v>
      </c>
      <c r="AC7" s="70">
        <f>'4. BL SDB'!AG5</f>
        <v>123.54900000000001</v>
      </c>
      <c r="AD7" s="70">
        <f>'4. BL SDB'!AH5</f>
        <v>123.51349999999999</v>
      </c>
      <c r="AE7" s="70">
        <f>'4. BL SDB'!AI5</f>
        <v>123.47800000000001</v>
      </c>
      <c r="AF7" s="70">
        <f>'4. BL SDB'!AJ5</f>
        <v>123.4425</v>
      </c>
      <c r="AG7" s="366"/>
      <c r="AH7" s="366"/>
      <c r="AI7" s="366"/>
      <c r="AJ7" s="366"/>
    </row>
    <row r="8" spans="1:36" x14ac:dyDescent="0.2">
      <c r="A8" s="68" t="s">
        <v>71</v>
      </c>
      <c r="B8" s="69" t="s">
        <v>69</v>
      </c>
      <c r="C8" s="68" t="s">
        <v>70</v>
      </c>
      <c r="D8" s="70">
        <f>'9. FP SDB'!H5</f>
        <v>0</v>
      </c>
      <c r="E8" s="70">
        <f>'9. FP SDB'!I5</f>
        <v>0</v>
      </c>
      <c r="F8" s="70">
        <f>'9. FP SDB'!J5</f>
        <v>0</v>
      </c>
      <c r="G8" s="70">
        <f>'9. FP SDB'!K5</f>
        <v>182.03</v>
      </c>
      <c r="H8" s="70">
        <f>'9. FP SDB'!L5</f>
        <v>174.49449999999999</v>
      </c>
      <c r="I8" s="70">
        <f>'9. FP SDB'!M5</f>
        <v>174.459</v>
      </c>
      <c r="J8" s="70">
        <f>'9. FP SDB'!N5</f>
        <v>174.42349999999999</v>
      </c>
      <c r="K8" s="70">
        <f>'9. FP SDB'!O5</f>
        <v>174.38800000000001</v>
      </c>
      <c r="L8" s="70">
        <f>'9. FP SDB'!P5</f>
        <v>178.6525</v>
      </c>
      <c r="M8" s="70">
        <f>'9. FP SDB'!Q5</f>
        <v>178.61700000000002</v>
      </c>
      <c r="N8" s="70">
        <f>'9. FP SDB'!R5</f>
        <v>178.58150000000001</v>
      </c>
      <c r="O8" s="70">
        <f>'9. FP SDB'!S5</f>
        <v>178.54599999999999</v>
      </c>
      <c r="P8" s="70">
        <f>'9. FP SDB'!T5</f>
        <v>178.51050000000001</v>
      </c>
      <c r="Q8" s="70">
        <f>'9. FP SDB'!U5</f>
        <v>178.57499999999999</v>
      </c>
      <c r="R8" s="70">
        <f>'9. FP SDB'!V5</f>
        <v>178.5395</v>
      </c>
      <c r="S8" s="70">
        <f>'9. FP SDB'!W5</f>
        <v>178.50399999999999</v>
      </c>
      <c r="T8" s="70">
        <f>'9. FP SDB'!X5</f>
        <v>178.46850000000001</v>
      </c>
      <c r="U8" s="70">
        <f>'9. FP SDB'!Y5</f>
        <v>178.43299999999999</v>
      </c>
      <c r="V8" s="70">
        <f>'9. FP SDB'!Z5</f>
        <v>178.39750000000001</v>
      </c>
      <c r="W8" s="70">
        <f>'9. FP SDB'!AA5</f>
        <v>178.36199999999999</v>
      </c>
      <c r="X8" s="70">
        <f>'9. FP SDB'!AB5</f>
        <v>178.32650000000001</v>
      </c>
      <c r="Y8" s="70">
        <f>'9. FP SDB'!AC5</f>
        <v>178.291</v>
      </c>
      <c r="Z8" s="70">
        <f>'9. FP SDB'!AD5</f>
        <v>178.25550000000001</v>
      </c>
      <c r="AA8" s="70">
        <f>'9. FP SDB'!AE5</f>
        <v>178.22</v>
      </c>
      <c r="AB8" s="70">
        <f>'9. FP SDB'!AF5</f>
        <v>178.18450000000001</v>
      </c>
      <c r="AC8" s="70">
        <f>'9. FP SDB'!AG5</f>
        <v>178.149</v>
      </c>
      <c r="AD8" s="70">
        <f>'9. FP SDB'!AH5</f>
        <v>178.11349999999999</v>
      </c>
      <c r="AE8" s="70">
        <f>'9. FP SDB'!AI5</f>
        <v>178.078</v>
      </c>
      <c r="AF8" s="70">
        <f>'9. FP SDB'!AJ5</f>
        <v>178.04249999999999</v>
      </c>
      <c r="AG8" s="366"/>
      <c r="AH8" s="366"/>
      <c r="AI8" s="366"/>
      <c r="AJ8" s="366"/>
    </row>
    <row r="9" spans="1:36" x14ac:dyDescent="0.2">
      <c r="A9" s="59"/>
      <c r="B9" s="65" t="s">
        <v>72</v>
      </c>
      <c r="C9" s="59"/>
      <c r="D9" s="70">
        <f>'9. FP SDB'!H6</f>
        <v>0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366"/>
      <c r="AH9" s="366"/>
      <c r="AI9" s="366"/>
      <c r="AJ9" s="366"/>
    </row>
    <row r="10" spans="1:36" x14ac:dyDescent="0.2">
      <c r="A10" s="68" t="s">
        <v>73</v>
      </c>
      <c r="B10" s="69" t="s">
        <v>74</v>
      </c>
      <c r="C10" s="68" t="s">
        <v>70</v>
      </c>
      <c r="D10" s="70">
        <f>'3. BL Demand'!H10</f>
        <v>0</v>
      </c>
      <c r="E10" s="70">
        <f>'3. BL Demand'!I10</f>
        <v>0</v>
      </c>
      <c r="F10" s="70">
        <f>'3. BL Demand'!J10</f>
        <v>0</v>
      </c>
      <c r="G10" s="70">
        <f>'3. BL Demand'!K10</f>
        <v>85.350423666276185</v>
      </c>
      <c r="H10" s="70">
        <f>'3. BL Demand'!L10</f>
        <v>85.261640665575314</v>
      </c>
      <c r="I10" s="70">
        <f>'3. BL Demand'!M10</f>
        <v>85.205033893510901</v>
      </c>
      <c r="J10" s="70">
        <f>'3. BL Demand'!N10</f>
        <v>85.135910079594083</v>
      </c>
      <c r="K10" s="70">
        <f>'3. BL Demand'!O10</f>
        <v>85.023081565418821</v>
      </c>
      <c r="L10" s="70">
        <f>'3. BL Demand'!P10</f>
        <v>84.920470800677236</v>
      </c>
      <c r="M10" s="70">
        <f>'3. BL Demand'!Q10</f>
        <v>84.81015724604849</v>
      </c>
      <c r="N10" s="70">
        <f>'3. BL Demand'!R10</f>
        <v>84.698550063108314</v>
      </c>
      <c r="O10" s="70">
        <f>'3. BL Demand'!S10</f>
        <v>84.577591085389372</v>
      </c>
      <c r="P10" s="70">
        <f>'3. BL Demand'!T10</f>
        <v>84.460263903154186</v>
      </c>
      <c r="Q10" s="70">
        <f>'3. BL Demand'!U10</f>
        <v>84.346621695858602</v>
      </c>
      <c r="R10" s="70">
        <f>'3. BL Demand'!V10</f>
        <v>84.240998389837216</v>
      </c>
      <c r="S10" s="70">
        <f>'3. BL Demand'!W10</f>
        <v>84.143399931416894</v>
      </c>
      <c r="T10" s="70">
        <f>'3. BL Demand'!X10</f>
        <v>84.057338547581438</v>
      </c>
      <c r="U10" s="70">
        <f>'3. BL Demand'!Y10</f>
        <v>83.974026017407169</v>
      </c>
      <c r="V10" s="70">
        <f>'3. BL Demand'!Z10</f>
        <v>83.902382458002265</v>
      </c>
      <c r="W10" s="70">
        <f>'3. BL Demand'!AA10</f>
        <v>83.815777665895993</v>
      </c>
      <c r="X10" s="70">
        <f>'3. BL Demand'!AB10</f>
        <v>83.728552763031544</v>
      </c>
      <c r="Y10" s="70">
        <f>'3. BL Demand'!AC10</f>
        <v>83.648109241386848</v>
      </c>
      <c r="Z10" s="70">
        <f>'3. BL Demand'!AD10</f>
        <v>83.586509498066491</v>
      </c>
      <c r="AA10" s="70">
        <f>'3. BL Demand'!AE10</f>
        <v>83.547544033327497</v>
      </c>
      <c r="AB10" s="70">
        <f>'3. BL Demand'!AF10</f>
        <v>83.503653760550861</v>
      </c>
      <c r="AC10" s="70">
        <f>'3. BL Demand'!AG10</f>
        <v>83.468342166941341</v>
      </c>
      <c r="AD10" s="70">
        <f>'3. BL Demand'!AH10</f>
        <v>83.449773730324821</v>
      </c>
      <c r="AE10" s="70">
        <f>'3. BL Demand'!AI10</f>
        <v>83.434151102427776</v>
      </c>
      <c r="AF10" s="70">
        <f>'3. BL Demand'!AJ10</f>
        <v>83.421710506546262</v>
      </c>
      <c r="AG10" s="366"/>
      <c r="AH10" s="366"/>
      <c r="AI10" s="366"/>
      <c r="AJ10" s="366"/>
    </row>
    <row r="11" spans="1:36" x14ac:dyDescent="0.2">
      <c r="A11" s="68" t="s">
        <v>75</v>
      </c>
      <c r="B11" s="69" t="s">
        <v>74</v>
      </c>
      <c r="C11" s="68" t="s">
        <v>70</v>
      </c>
      <c r="D11" s="70">
        <f>'8. FP Demand'!H10</f>
        <v>0</v>
      </c>
      <c r="E11" s="70">
        <f>'8. FP Demand'!I10</f>
        <v>0</v>
      </c>
      <c r="F11" s="70">
        <f>'8. FP Demand'!J10</f>
        <v>0</v>
      </c>
      <c r="G11" s="70">
        <f>'8. FP Demand'!K10</f>
        <v>85.350423666276185</v>
      </c>
      <c r="H11" s="70">
        <f>'8. FP Demand'!L10</f>
        <v>84.19609230519734</v>
      </c>
      <c r="I11" s="70">
        <f>'8. FP Demand'!M10</f>
        <v>81.177335013263061</v>
      </c>
      <c r="J11" s="70">
        <f>'8. FP Demand'!N10</f>
        <v>77.249580699372288</v>
      </c>
      <c r="K11" s="70">
        <f>'8. FP Demand'!O10</f>
        <v>72.809864725991886</v>
      </c>
      <c r="L11" s="70">
        <f>'8. FP Demand'!P10</f>
        <v>68.345796696726183</v>
      </c>
      <c r="M11" s="70">
        <f>'8. FP Demand'!Q10</f>
        <v>61.121418572841961</v>
      </c>
      <c r="N11" s="70">
        <f>'8. FP Demand'!R10</f>
        <v>53.947233792079501</v>
      </c>
      <c r="O11" s="70">
        <f>'8. FP Demand'!S10</f>
        <v>46.804633579071208</v>
      </c>
      <c r="P11" s="70">
        <f>'8. FP Demand'!T10</f>
        <v>39.698583061315432</v>
      </c>
      <c r="Q11" s="70">
        <f>'8. FP Demand'!U10</f>
        <v>32.622383028571846</v>
      </c>
      <c r="R11" s="70">
        <f>'8. FP Demand'!V10</f>
        <v>25.575303114902958</v>
      </c>
      <c r="S11" s="70">
        <f>'8. FP Demand'!W10</f>
        <v>18.553129023075527</v>
      </c>
      <c r="T11" s="70">
        <f>'8. FP Demand'!X10</f>
        <v>11.555996785225249</v>
      </c>
      <c r="U11" s="70">
        <f>'8. FP Demand'!Y10</f>
        <v>4.5725860342924296</v>
      </c>
      <c r="V11" s="70">
        <f>'8. FP Demand'!Z10</f>
        <v>4.5009424748875251</v>
      </c>
      <c r="W11" s="70">
        <f>'8. FP Demand'!AA10</f>
        <v>4.4143376827812535</v>
      </c>
      <c r="X11" s="70">
        <f>'8. FP Demand'!AB10</f>
        <v>4.3271127799168045</v>
      </c>
      <c r="Y11" s="70">
        <f>'8. FP Demand'!AC10</f>
        <v>4.2466692582721084</v>
      </c>
      <c r="Z11" s="70">
        <f>'8. FP Demand'!AD10</f>
        <v>4.1850695149517509</v>
      </c>
      <c r="AA11" s="70">
        <f>'8. FP Demand'!AE10</f>
        <v>4.1461040502127577</v>
      </c>
      <c r="AB11" s="70">
        <f>'8. FP Demand'!AF10</f>
        <v>4.1022137774361216</v>
      </c>
      <c r="AC11" s="70">
        <f>'8. FP Demand'!AG10</f>
        <v>4.0669021838266008</v>
      </c>
      <c r="AD11" s="70">
        <f>'8. FP Demand'!AH10</f>
        <v>4.0483337472100818</v>
      </c>
      <c r="AE11" s="70">
        <f>'8. FP Demand'!AI10</f>
        <v>4.0327111193130367</v>
      </c>
      <c r="AF11" s="70">
        <f>'8. FP Demand'!AJ10</f>
        <v>4.0202705234315221</v>
      </c>
      <c r="AG11" s="366"/>
      <c r="AH11" s="366"/>
      <c r="AI11" s="366"/>
      <c r="AJ11" s="366"/>
    </row>
    <row r="12" spans="1:36" x14ac:dyDescent="0.2">
      <c r="A12" s="68" t="s">
        <v>76</v>
      </c>
      <c r="B12" s="69" t="s">
        <v>77</v>
      </c>
      <c r="C12" s="68" t="s">
        <v>70</v>
      </c>
      <c r="D12" s="70">
        <f>'3. BL Demand'!H9</f>
        <v>0</v>
      </c>
      <c r="E12" s="70">
        <f>'3. BL Demand'!I9</f>
        <v>0</v>
      </c>
      <c r="F12" s="70">
        <f>'3. BL Demand'!J9</f>
        <v>0</v>
      </c>
      <c r="G12" s="70">
        <f>'3. BL Demand'!K9</f>
        <v>28.550358446223168</v>
      </c>
      <c r="H12" s="70">
        <f>'3. BL Demand'!L9</f>
        <v>29.503130717638889</v>
      </c>
      <c r="I12" s="70">
        <f>'3. BL Demand'!M9</f>
        <v>30.670330422508293</v>
      </c>
      <c r="J12" s="70">
        <f>'3. BL Demand'!N9</f>
        <v>31.637752866559197</v>
      </c>
      <c r="K12" s="70">
        <f>'3. BL Demand'!O9</f>
        <v>32.475117361755636</v>
      </c>
      <c r="L12" s="70">
        <f>'3. BL Demand'!P9</f>
        <v>33.441630032912862</v>
      </c>
      <c r="M12" s="70">
        <f>'3. BL Demand'!Q9</f>
        <v>34.430030862967968</v>
      </c>
      <c r="N12" s="70">
        <f>'3. BL Demand'!R9</f>
        <v>35.325506884581245</v>
      </c>
      <c r="O12" s="70">
        <f>'3. BL Demand'!S9</f>
        <v>36.1122695805023</v>
      </c>
      <c r="P12" s="70">
        <f>'3. BL Demand'!T9</f>
        <v>36.914974327372882</v>
      </c>
      <c r="Q12" s="70">
        <f>'3. BL Demand'!U9</f>
        <v>37.677941412826826</v>
      </c>
      <c r="R12" s="70">
        <f>'3. BL Demand'!V9</f>
        <v>38.385365695035091</v>
      </c>
      <c r="S12" s="70">
        <f>'3. BL Demand'!W9</f>
        <v>39.047544716837791</v>
      </c>
      <c r="T12" s="70">
        <f>'3. BL Demand'!X9</f>
        <v>39.678308757821306</v>
      </c>
      <c r="U12" s="70">
        <f>'3. BL Demand'!Y9</f>
        <v>40.282362350905309</v>
      </c>
      <c r="V12" s="70">
        <f>'3. BL Demand'!Z9</f>
        <v>40.88081630095742</v>
      </c>
      <c r="W12" s="70">
        <f>'3. BL Demand'!AA9</f>
        <v>41.460911869249102</v>
      </c>
      <c r="X12" s="70">
        <f>'3. BL Demand'!AB9</f>
        <v>42.034519214725719</v>
      </c>
      <c r="Y12" s="70">
        <f>'3. BL Demand'!AC9</f>
        <v>42.608292329411483</v>
      </c>
      <c r="Z12" s="70">
        <f>'3. BL Demand'!AD9</f>
        <v>43.18738276615305</v>
      </c>
      <c r="AA12" s="70">
        <f>'3. BL Demand'!AE9</f>
        <v>43.775336068229464</v>
      </c>
      <c r="AB12" s="70">
        <f>'3. BL Demand'!AF9</f>
        <v>44.355623761933472</v>
      </c>
      <c r="AC12" s="70">
        <f>'3. BL Demand'!AG9</f>
        <v>44.935151387626519</v>
      </c>
      <c r="AD12" s="70">
        <f>'3. BL Demand'!AH9</f>
        <v>45.519591469603313</v>
      </c>
      <c r="AE12" s="70">
        <f>'3. BL Demand'!AI9</f>
        <v>46.10042496201126</v>
      </c>
      <c r="AF12" s="70">
        <f>'3. BL Demand'!AJ9</f>
        <v>46.678761151442345</v>
      </c>
      <c r="AG12" s="366"/>
      <c r="AH12" s="366"/>
      <c r="AI12" s="366"/>
      <c r="AJ12" s="366"/>
    </row>
    <row r="13" spans="1:36" x14ac:dyDescent="0.2">
      <c r="A13" s="68" t="s">
        <v>78</v>
      </c>
      <c r="B13" s="69" t="s">
        <v>77</v>
      </c>
      <c r="C13" s="68" t="s">
        <v>70</v>
      </c>
      <c r="D13" s="70">
        <f>'8. FP Demand'!H9</f>
        <v>0</v>
      </c>
      <c r="E13" s="70">
        <f>'8. FP Demand'!I9</f>
        <v>0</v>
      </c>
      <c r="F13" s="70">
        <f>'8. FP Demand'!J9</f>
        <v>0</v>
      </c>
      <c r="G13" s="70">
        <f>'8. FP Demand'!K9</f>
        <v>28.550358446223168</v>
      </c>
      <c r="H13" s="70">
        <f>'8. FP Demand'!L9</f>
        <v>30.450955044688264</v>
      </c>
      <c r="I13" s="70">
        <f>'8. FP Demand'!M9</f>
        <v>34.069630367164898</v>
      </c>
      <c r="J13" s="70">
        <f>'8. FP Demand'!N9</f>
        <v>38.088287191872219</v>
      </c>
      <c r="K13" s="70">
        <f>'8. FP Demand'!O9</f>
        <v>42.210770848815557</v>
      </c>
      <c r="L13" s="70">
        <f>'8. FP Demand'!P9</f>
        <v>46.459596016024435</v>
      </c>
      <c r="M13" s="70">
        <f>'8. FP Demand'!Q9</f>
        <v>51.87961292404718</v>
      </c>
      <c r="N13" s="70">
        <f>'8. FP Demand'!R9</f>
        <v>58.529607193508383</v>
      </c>
      <c r="O13" s="70">
        <f>'8. FP Demand'!S9</f>
        <v>65.036360071307342</v>
      </c>
      <c r="P13" s="70">
        <f>'8. FP Demand'!T9</f>
        <v>71.530506717974063</v>
      </c>
      <c r="Q13" s="70">
        <f>'8. FP Demand'!U9</f>
        <v>77.963117191722986</v>
      </c>
      <c r="R13" s="70">
        <f>'8. FP Demand'!V9</f>
        <v>83.802421101983455</v>
      </c>
      <c r="S13" s="70">
        <f>'8. FP Demand'!W9</f>
        <v>89.583082913058618</v>
      </c>
      <c r="T13" s="70">
        <f>'8. FP Demand'!X9</f>
        <v>95.321784515538994</v>
      </c>
      <c r="U13" s="70">
        <f>'8. FP Demand'!Y9</f>
        <v>101.02552324705974</v>
      </c>
      <c r="V13" s="70">
        <f>'8. FP Demand'!Z9</f>
        <v>100.76353931509526</v>
      </c>
      <c r="W13" s="70">
        <f>'8. FP Demand'!AA9</f>
        <v>100.48515470946468</v>
      </c>
      <c r="X13" s="70">
        <f>'8. FP Demand'!AB9</f>
        <v>100.20185694773477</v>
      </c>
      <c r="Y13" s="70">
        <f>'8. FP Demand'!AC9</f>
        <v>99.920037821707936</v>
      </c>
      <c r="Z13" s="70">
        <f>'8. FP Demand'!AD9</f>
        <v>99.644555340602565</v>
      </c>
      <c r="AA13" s="70">
        <f>'8. FP Demand'!AE9</f>
        <v>99.66453019933509</v>
      </c>
      <c r="AB13" s="70">
        <f>'8. FP Demand'!AF9</f>
        <v>99.720933394770455</v>
      </c>
      <c r="AC13" s="70">
        <f>'8. FP Demand'!AG9</f>
        <v>100.25287346985372</v>
      </c>
      <c r="AD13" s="70">
        <f>'8. FP Demand'!AH9</f>
        <v>100.79043238082745</v>
      </c>
      <c r="AE13" s="70">
        <f>'8. FP Demand'!AI9</f>
        <v>101.3252201156953</v>
      </c>
      <c r="AF13" s="70">
        <f>'8. FP Demand'!AJ9</f>
        <v>101.85827129175614</v>
      </c>
    </row>
    <row r="14" spans="1:36" x14ac:dyDescent="0.2">
      <c r="A14" s="68" t="s">
        <v>79</v>
      </c>
      <c r="B14" s="69" t="s">
        <v>80</v>
      </c>
      <c r="C14" s="68" t="s">
        <v>70</v>
      </c>
      <c r="D14" s="70">
        <f>'3. BL Demand'!H7+'3. BL Demand'!H8</f>
        <v>0</v>
      </c>
      <c r="E14" s="70">
        <f>'3. BL Demand'!I7+'3. BL Demand'!I8</f>
        <v>0</v>
      </c>
      <c r="F14" s="70">
        <f>'3. BL Demand'!J7+'3. BL Demand'!J8</f>
        <v>0</v>
      </c>
      <c r="G14" s="70">
        <f>'3. BL Demand'!K7+'3. BL Demand'!K8</f>
        <v>32.786820854769324</v>
      </c>
      <c r="H14" s="70">
        <f>'3. BL Demand'!L7+'3. BL Demand'!L8</f>
        <v>30.83577602352652</v>
      </c>
      <c r="I14" s="70">
        <f>'3. BL Demand'!M7+'3. BL Demand'!M8</f>
        <v>30.97928100208302</v>
      </c>
      <c r="J14" s="70">
        <f>'3. BL Demand'!N7+'3. BL Demand'!N8</f>
        <v>30.735369988477721</v>
      </c>
      <c r="K14" s="70">
        <f>'3. BL Demand'!O7+'3. BL Demand'!O8</f>
        <v>31.93690466470192</v>
      </c>
      <c r="L14" s="70">
        <f>'3. BL Demand'!P7+'3. BL Demand'!P8</f>
        <v>31.710152526433422</v>
      </c>
      <c r="M14" s="70">
        <f>'3. BL Demand'!Q7+'3. BL Demand'!Q8</f>
        <v>31.874452537565421</v>
      </c>
      <c r="N14" s="70">
        <f>'3. BL Demand'!R7+'3. BL Demand'!R8</f>
        <v>31.772092352877323</v>
      </c>
      <c r="O14" s="70">
        <f>'3. BL Demand'!S7+'3. BL Demand'!S8</f>
        <v>32.148368099479626</v>
      </c>
      <c r="P14" s="70">
        <f>'3. BL Demand'!T7+'3. BL Demand'!T8</f>
        <v>32.03253034016322</v>
      </c>
      <c r="Q14" s="70">
        <f>'3. BL Demand'!U7+'3. BL Demand'!U8</f>
        <v>32.447184841496721</v>
      </c>
      <c r="R14" s="70">
        <f>'3. BL Demand'!V7+'3. BL Demand'!V8</f>
        <v>31.995264751731622</v>
      </c>
      <c r="S14" s="70">
        <f>'3. BL Demand'!W7+'3. BL Demand'!W8</f>
        <v>32.319030330557325</v>
      </c>
      <c r="T14" s="70">
        <f>'3. BL Demand'!X7+'3. BL Demand'!X8</f>
        <v>32.138080533348827</v>
      </c>
      <c r="U14" s="70">
        <f>'3. BL Demand'!Y7+'3. BL Demand'!Y8</f>
        <v>32.801337138824124</v>
      </c>
      <c r="V14" s="70">
        <f>'3. BL Demand'!Z7+'3. BL Demand'!Z8</f>
        <v>32.447871895588719</v>
      </c>
      <c r="W14" s="70">
        <f>'3. BL Demand'!AA7+'3. BL Demand'!AA8</f>
        <v>32.12606187450632</v>
      </c>
      <c r="X14" s="70">
        <f>'3. BL Demand'!AB7+'3. BL Demand'!AB8</f>
        <v>32.666887926532119</v>
      </c>
      <c r="Y14" s="70">
        <f>'3. BL Demand'!AC7+'3. BL Demand'!AC8</f>
        <v>32.732856985434722</v>
      </c>
      <c r="Z14" s="70">
        <f>'3. BL Demand'!AD7+'3. BL Demand'!AD8</f>
        <v>32.482168463208424</v>
      </c>
      <c r="AA14" s="70">
        <f>'3. BL Demand'!AE7+'3. BL Demand'!AE8</f>
        <v>33.125747440983119</v>
      </c>
      <c r="AB14" s="70">
        <f>'3. BL Demand'!AF7+'3. BL Demand'!AF8</f>
        <v>32.744557780520921</v>
      </c>
      <c r="AC14" s="70">
        <f>'3. BL Demand'!AG7+'3. BL Demand'!AG8</f>
        <v>33.177510175945322</v>
      </c>
      <c r="AD14" s="70">
        <f>'3. BL Demand'!AH7+'3. BL Demand'!AH8</f>
        <v>32.482613565078118</v>
      </c>
      <c r="AE14" s="70">
        <f>'3. BL Demand'!AI7+'3. BL Demand'!AI8</f>
        <v>33.000871869870124</v>
      </c>
      <c r="AF14" s="70">
        <f>'3. BL Demand'!AJ7+'3. BL Demand'!AJ8</f>
        <v>33.299909037984818</v>
      </c>
    </row>
    <row r="15" spans="1:36" x14ac:dyDescent="0.2">
      <c r="A15" s="68" t="s">
        <v>81</v>
      </c>
      <c r="B15" s="69" t="s">
        <v>80</v>
      </c>
      <c r="C15" s="68" t="s">
        <v>70</v>
      </c>
      <c r="D15" s="70">
        <f>'8. FP Demand'!H7+'8. FP Demand'!H8</f>
        <v>0</v>
      </c>
      <c r="E15" s="70">
        <f>'8. FP Demand'!I7+'8. FP Demand'!I8</f>
        <v>0</v>
      </c>
      <c r="F15" s="70">
        <f>'8. FP Demand'!J7+'8. FP Demand'!J8</f>
        <v>0</v>
      </c>
      <c r="G15" s="70">
        <f>'8. FP Demand'!K7+'8. FP Demand'!K8</f>
        <v>32.786820854769324</v>
      </c>
      <c r="H15" s="70">
        <f>'8. FP Demand'!L7+'8. FP Demand'!L8</f>
        <v>30.83577602352652</v>
      </c>
      <c r="I15" s="70">
        <f>'8. FP Demand'!M7+'8. FP Demand'!M8</f>
        <v>30.97928100208302</v>
      </c>
      <c r="J15" s="70">
        <f>'8. FP Demand'!N7+'8. FP Demand'!N8</f>
        <v>30.735369988477721</v>
      </c>
      <c r="K15" s="70">
        <f>'8. FP Demand'!O7+'8. FP Demand'!O8</f>
        <v>31.93690466470192</v>
      </c>
      <c r="L15" s="70">
        <f>'8. FP Demand'!P7+'8. FP Demand'!P8</f>
        <v>31.710152526433422</v>
      </c>
      <c r="M15" s="70">
        <f>'8. FP Demand'!Q7+'8. FP Demand'!Q8</f>
        <v>31.872636057565423</v>
      </c>
      <c r="N15" s="70">
        <f>'8. FP Demand'!R7+'8. FP Demand'!R8</f>
        <v>31.768459392877322</v>
      </c>
      <c r="O15" s="70">
        <f>'8. FP Demand'!S7+'8. FP Demand'!S8</f>
        <v>32.142918659479619</v>
      </c>
      <c r="P15" s="70">
        <f>'8. FP Demand'!T7+'8. FP Demand'!T8</f>
        <v>32.025264420163225</v>
      </c>
      <c r="Q15" s="70">
        <f>'8. FP Demand'!U7+'8. FP Demand'!U8</f>
        <v>32.438102441496724</v>
      </c>
      <c r="R15" s="70">
        <f>'8. FP Demand'!V7+'8. FP Demand'!V8</f>
        <v>31.954430471731623</v>
      </c>
      <c r="S15" s="70">
        <f>'8. FP Demand'!W7+'8. FP Demand'!W8</f>
        <v>32.246444170557325</v>
      </c>
      <c r="T15" s="70">
        <f>'8. FP Demand'!X7+'8. FP Demand'!X8</f>
        <v>32.033742493348825</v>
      </c>
      <c r="U15" s="70">
        <f>'8. FP Demand'!Y7+'8. FP Demand'!Y8</f>
        <v>32.665247218824121</v>
      </c>
      <c r="V15" s="70">
        <f>'8. FP Demand'!Z7+'8. FP Demand'!Z8</f>
        <v>32.280030095588721</v>
      </c>
      <c r="W15" s="70">
        <f>'8. FP Demand'!AA7+'8. FP Demand'!AA8</f>
        <v>31.926468194506324</v>
      </c>
      <c r="X15" s="70">
        <f>'8. FP Demand'!AB7+'8. FP Demand'!AB8</f>
        <v>32.435542366532118</v>
      </c>
      <c r="Y15" s="70">
        <f>'8. FP Demand'!AC7+'8. FP Demand'!AC8</f>
        <v>32.469759545434719</v>
      </c>
      <c r="Z15" s="70">
        <f>'8. FP Demand'!AD7+'8. FP Demand'!AD8</f>
        <v>32.187319143208427</v>
      </c>
      <c r="AA15" s="70">
        <f>'8. FP Demand'!AE7+'8. FP Demand'!AE8</f>
        <v>32.79914624098312</v>
      </c>
      <c r="AB15" s="70">
        <f>'8. FP Demand'!AF7+'8. FP Demand'!AF8</f>
        <v>32.386204700520921</v>
      </c>
      <c r="AC15" s="70">
        <f>'8. FP Demand'!AG7+'8. FP Demand'!AG8</f>
        <v>32.78740521594532</v>
      </c>
      <c r="AD15" s="70">
        <f>'8. FP Demand'!AH7+'8. FP Demand'!AH8</f>
        <v>32.060756725078122</v>
      </c>
      <c r="AE15" s="70">
        <f>'8. FP Demand'!AI7+'8. FP Demand'!AI8</f>
        <v>32.547263149870126</v>
      </c>
      <c r="AF15" s="70">
        <f>'8. FP Demand'!AJ7+'8. FP Demand'!AJ8</f>
        <v>32.814548437984818</v>
      </c>
    </row>
    <row r="16" spans="1:36" x14ac:dyDescent="0.2">
      <c r="A16" s="68" t="s">
        <v>82</v>
      </c>
      <c r="B16" s="69" t="s">
        <v>83</v>
      </c>
      <c r="C16" s="68" t="s">
        <v>70</v>
      </c>
      <c r="D16" s="70">
        <f>'3. BL Demand'!H36</f>
        <v>0</v>
      </c>
      <c r="E16" s="70">
        <f>'3. BL Demand'!I36</f>
        <v>0</v>
      </c>
      <c r="F16" s="70">
        <f>'3. BL Demand'!J36</f>
        <v>0</v>
      </c>
      <c r="G16" s="70">
        <f>'3. BL Demand'!K36</f>
        <v>28.355962209650752</v>
      </c>
      <c r="H16" s="70">
        <f>'3. BL Demand'!L36</f>
        <v>28.355962209650752</v>
      </c>
      <c r="I16" s="70">
        <f>'3. BL Demand'!M36</f>
        <v>28.355962209650752</v>
      </c>
      <c r="J16" s="70">
        <f>'3. BL Demand'!N36</f>
        <v>28.355962209650752</v>
      </c>
      <c r="K16" s="70">
        <f>'3. BL Demand'!O36</f>
        <v>28.355962209650752</v>
      </c>
      <c r="L16" s="70">
        <f>'3. BL Demand'!P36</f>
        <v>28.355962209650752</v>
      </c>
      <c r="M16" s="70">
        <f>'3. BL Demand'!Q36</f>
        <v>28.355962209650752</v>
      </c>
      <c r="N16" s="70">
        <f>'3. BL Demand'!R36</f>
        <v>28.355962209650752</v>
      </c>
      <c r="O16" s="70">
        <f>'3. BL Demand'!S36</f>
        <v>28.355962209650752</v>
      </c>
      <c r="P16" s="70">
        <f>'3. BL Demand'!T36</f>
        <v>28.355962209650752</v>
      </c>
      <c r="Q16" s="70">
        <f>'3. BL Demand'!U36</f>
        <v>28.355962209650752</v>
      </c>
      <c r="R16" s="70">
        <f>'3. BL Demand'!V36</f>
        <v>28.355962209650752</v>
      </c>
      <c r="S16" s="70">
        <f>'3. BL Demand'!W36</f>
        <v>28.355962209650752</v>
      </c>
      <c r="T16" s="70">
        <f>'3. BL Demand'!X36</f>
        <v>28.355962209650752</v>
      </c>
      <c r="U16" s="70">
        <f>'3. BL Demand'!Y36</f>
        <v>28.355962209650752</v>
      </c>
      <c r="V16" s="70">
        <f>'3. BL Demand'!Z36</f>
        <v>28.355962209650752</v>
      </c>
      <c r="W16" s="70">
        <f>'3. BL Demand'!AA36</f>
        <v>28.355962209650752</v>
      </c>
      <c r="X16" s="70">
        <f>'3. BL Demand'!AB36</f>
        <v>28.355962209650752</v>
      </c>
      <c r="Y16" s="70">
        <f>'3. BL Demand'!AC36</f>
        <v>28.355962209650752</v>
      </c>
      <c r="Z16" s="70">
        <f>'3. BL Demand'!AD36</f>
        <v>28.355962209650752</v>
      </c>
      <c r="AA16" s="70">
        <f>'3. BL Demand'!AE36</f>
        <v>28.355962209650752</v>
      </c>
      <c r="AB16" s="70">
        <f>'3. BL Demand'!AF36</f>
        <v>28.355962209650752</v>
      </c>
      <c r="AC16" s="70">
        <f>'3. BL Demand'!AG36</f>
        <v>28.355962209650752</v>
      </c>
      <c r="AD16" s="70">
        <f>'3. BL Demand'!AH36</f>
        <v>28.355962209650752</v>
      </c>
      <c r="AE16" s="70">
        <f>'3. BL Demand'!AI36</f>
        <v>28.355962209650752</v>
      </c>
      <c r="AF16" s="70">
        <f>'3. BL Demand'!AJ36</f>
        <v>28.355962209650752</v>
      </c>
    </row>
    <row r="17" spans="1:32" x14ac:dyDescent="0.2">
      <c r="A17" s="68" t="s">
        <v>84</v>
      </c>
      <c r="B17" s="69" t="s">
        <v>83</v>
      </c>
      <c r="C17" s="68" t="s">
        <v>70</v>
      </c>
      <c r="D17" s="70">
        <f>'8. FP Demand'!H36</f>
        <v>0</v>
      </c>
      <c r="E17" s="70">
        <f>'8. FP Demand'!I36</f>
        <v>0</v>
      </c>
      <c r="F17" s="70">
        <f>'8. FP Demand'!J36</f>
        <v>0</v>
      </c>
      <c r="G17" s="70">
        <f>'8. FP Demand'!K36</f>
        <v>28.355962209650752</v>
      </c>
      <c r="H17" s="70">
        <f>'8. FP Demand'!L36</f>
        <v>26.631674209650754</v>
      </c>
      <c r="I17" s="70">
        <f>'8. FP Demand'!M36</f>
        <v>25.338458209650753</v>
      </c>
      <c r="J17" s="70">
        <f>'8. FP Demand'!N36</f>
        <v>24.691850209650752</v>
      </c>
      <c r="K17" s="70">
        <f>'8. FP Demand'!O36</f>
        <v>24.260778209650752</v>
      </c>
      <c r="L17" s="70">
        <f>'8. FP Demand'!P36</f>
        <v>24.045242209650752</v>
      </c>
      <c r="M17" s="70">
        <f>'8. FP Demand'!Q36</f>
        <v>23.730842209650753</v>
      </c>
      <c r="N17" s="70">
        <f>'8. FP Demand'!R36</f>
        <v>23.416442209650754</v>
      </c>
      <c r="O17" s="70">
        <f>'8. FP Demand'!S36</f>
        <v>23.102042209650755</v>
      </c>
      <c r="P17" s="70">
        <f>'8. FP Demand'!T36</f>
        <v>22.787642209650755</v>
      </c>
      <c r="Q17" s="70">
        <f>'8. FP Demand'!U36</f>
        <v>22.473242209650756</v>
      </c>
      <c r="R17" s="70">
        <f>'8. FP Demand'!V36</f>
        <v>22.158842209650757</v>
      </c>
      <c r="S17" s="70">
        <f>'8. FP Demand'!W36</f>
        <v>21.844442209650758</v>
      </c>
      <c r="T17" s="70">
        <f>'8. FP Demand'!X36</f>
        <v>21.530042209650762</v>
      </c>
      <c r="U17" s="70">
        <f>'8. FP Demand'!Y36</f>
        <v>21.215642209650763</v>
      </c>
      <c r="V17" s="70">
        <f>'8. FP Demand'!Z36</f>
        <v>20.901242209650764</v>
      </c>
      <c r="W17" s="70">
        <f>'8. FP Demand'!AA36</f>
        <v>20.586842209650765</v>
      </c>
      <c r="X17" s="70">
        <f>'8. FP Demand'!AB36</f>
        <v>20.272442209650766</v>
      </c>
      <c r="Y17" s="70">
        <f>'8. FP Demand'!AC36</f>
        <v>19.958042209650767</v>
      </c>
      <c r="Z17" s="70">
        <f>'8. FP Demand'!AD36</f>
        <v>19.643642209650771</v>
      </c>
      <c r="AA17" s="70">
        <f>'8. FP Demand'!AE36</f>
        <v>19.329242209650772</v>
      </c>
      <c r="AB17" s="70">
        <f>'8. FP Demand'!AF36</f>
        <v>19.014842209650773</v>
      </c>
      <c r="AC17" s="70">
        <f>'8. FP Demand'!AG36</f>
        <v>18.700442209650774</v>
      </c>
      <c r="AD17" s="70">
        <f>'8. FP Demand'!AH36</f>
        <v>18.386042209650775</v>
      </c>
      <c r="AE17" s="70">
        <f>'8. FP Demand'!AI36</f>
        <v>18.071642209650776</v>
      </c>
      <c r="AF17" s="70">
        <f>'8. FP Demand'!AJ36</f>
        <v>17.757242209650776</v>
      </c>
    </row>
    <row r="18" spans="1:32" x14ac:dyDescent="0.2">
      <c r="A18" s="68" t="s">
        <v>85</v>
      </c>
      <c r="B18" s="69" t="s">
        <v>86</v>
      </c>
      <c r="C18" s="68" t="s">
        <v>70</v>
      </c>
      <c r="D18" s="70">
        <f>'4. BL SDB'!H3-('3. BL Demand'!H7+'3. BL Demand'!H8+'3. BL Demand'!H9+'3. BL Demand'!H10)-'3. BL Demand'!H36</f>
        <v>0</v>
      </c>
      <c r="E18" s="70">
        <f>'4. BL SDB'!I3-('3. BL Demand'!I7+'3. BL Demand'!I8+'3. BL Demand'!I9+'3. BL Demand'!I10)-'3. BL Demand'!I36</f>
        <v>0</v>
      </c>
      <c r="F18" s="70">
        <f>'4. BL SDB'!J3-('3. BL Demand'!J7+'3. BL Demand'!J8+'3. BL Demand'!J9+'3. BL Demand'!J10)-'3. BL Demand'!J36</f>
        <v>0</v>
      </c>
      <c r="G18" s="70">
        <f>'4. BL SDB'!K3-('3. BL Demand'!K7+'3. BL Demand'!K8+'3. BL Demand'!K9+'3. BL Demand'!K10)-'3. BL Demand'!K36</f>
        <v>2.9342763264353131</v>
      </c>
      <c r="H18" s="70">
        <f>'4. BL SDB'!L3-('3. BL Demand'!L7+'3. BL Demand'!L8+'3. BL Demand'!L9+'3. BL Demand'!L10)-'3. BL Demand'!L36</f>
        <v>2.9342763264353131</v>
      </c>
      <c r="I18" s="70">
        <f>'4. BL SDB'!M3-('3. BL Demand'!M7+'3. BL Demand'!M8+'3. BL Demand'!M9+'3. BL Demand'!M10)-'3. BL Demand'!M36</f>
        <v>2.9342763264353415</v>
      </c>
      <c r="J18" s="70">
        <f>'4. BL SDB'!N3-('3. BL Demand'!N7+'3. BL Demand'!N8+'3. BL Demand'!N9+'3. BL Demand'!N10)-'3. BL Demand'!N36</f>
        <v>2.9342763264353415</v>
      </c>
      <c r="K18" s="70">
        <f>'4. BL SDB'!O3-('3. BL Demand'!O7+'3. BL Demand'!O8+'3. BL Demand'!O9+'3. BL Demand'!O10)-'3. BL Demand'!O36</f>
        <v>2.9342763264353131</v>
      </c>
      <c r="L18" s="70">
        <f>'4. BL SDB'!P3-('3. BL Demand'!P7+'3. BL Demand'!P8+'3. BL Demand'!P9+'3. BL Demand'!P10)-'3. BL Demand'!P36</f>
        <v>2.9342763264353131</v>
      </c>
      <c r="M18" s="70">
        <f>'4. BL SDB'!Q3-('3. BL Demand'!Q7+'3. BL Demand'!Q8+'3. BL Demand'!Q9+'3. BL Demand'!Q10)-'3. BL Demand'!Q36</f>
        <v>2.9342763264353415</v>
      </c>
      <c r="N18" s="70">
        <f>'4. BL SDB'!R3-('3. BL Demand'!R7+'3. BL Demand'!R8+'3. BL Demand'!R9+'3. BL Demand'!R10)-'3. BL Demand'!R36</f>
        <v>2.9342763264353415</v>
      </c>
      <c r="O18" s="70">
        <f>'4. BL SDB'!S3-('3. BL Demand'!S7+'3. BL Demand'!S8+'3. BL Demand'!S9+'3. BL Demand'!S10)-'3. BL Demand'!S36</f>
        <v>2.9342763264353131</v>
      </c>
      <c r="P18" s="70">
        <f>'4. BL SDB'!T3-('3. BL Demand'!T7+'3. BL Demand'!T8+'3. BL Demand'!T9+'3. BL Demand'!T10)-'3. BL Demand'!T36</f>
        <v>2.9342763264353415</v>
      </c>
      <c r="Q18" s="70">
        <f>'4. BL SDB'!U3-('3. BL Demand'!U7+'3. BL Demand'!U8+'3. BL Demand'!U9+'3. BL Demand'!U10)-'3. BL Demand'!U36</f>
        <v>2.9342763264353415</v>
      </c>
      <c r="R18" s="70">
        <f>'4. BL SDB'!V3-('3. BL Demand'!V7+'3. BL Demand'!V8+'3. BL Demand'!V9+'3. BL Demand'!V10)-'3. BL Demand'!V36</f>
        <v>2.9342763264353415</v>
      </c>
      <c r="S18" s="70">
        <f>'4. BL SDB'!W3-('3. BL Demand'!W7+'3. BL Demand'!W8+'3. BL Demand'!W9+'3. BL Demand'!W10)-'3. BL Demand'!W36</f>
        <v>2.9342763264353131</v>
      </c>
      <c r="T18" s="70">
        <f>'4. BL SDB'!X3-('3. BL Demand'!X7+'3. BL Demand'!X8+'3. BL Demand'!X9+'3. BL Demand'!X10)-'3. BL Demand'!X36</f>
        <v>2.9342763264353415</v>
      </c>
      <c r="U18" s="70">
        <f>'4. BL SDB'!Y3-('3. BL Demand'!Y7+'3. BL Demand'!Y8+'3. BL Demand'!Y9+'3. BL Demand'!Y10)-'3. BL Demand'!Y36</f>
        <v>2.9342763264353415</v>
      </c>
      <c r="V18" s="70">
        <f>'4. BL SDB'!Z3-('3. BL Demand'!Z7+'3. BL Demand'!Z8+'3. BL Demand'!Z9+'3. BL Demand'!Z10)-'3. BL Demand'!Z36</f>
        <v>2.9342763264353415</v>
      </c>
      <c r="W18" s="70">
        <f>'4. BL SDB'!AA3-('3. BL Demand'!AA7+'3. BL Demand'!AA8+'3. BL Demand'!AA9+'3. BL Demand'!AA10)-'3. BL Demand'!AA36</f>
        <v>2.9342763264353415</v>
      </c>
      <c r="X18" s="70">
        <f>'4. BL SDB'!AB3-('3. BL Demand'!AB7+'3. BL Demand'!AB8+'3. BL Demand'!AB9+'3. BL Demand'!AB10)-'3. BL Demand'!AB36</f>
        <v>2.9342763264353415</v>
      </c>
      <c r="Y18" s="70">
        <f>'4. BL SDB'!AC3-('3. BL Demand'!AC7+'3. BL Demand'!AC8+'3. BL Demand'!AC9+'3. BL Demand'!AC10)-'3. BL Demand'!AC36</f>
        <v>2.9342763264353415</v>
      </c>
      <c r="Z18" s="70">
        <f>'4. BL SDB'!AD3-('3. BL Demand'!AD7+'3. BL Demand'!AD8+'3. BL Demand'!AD9+'3. BL Demand'!AD10)-'3. BL Demand'!AD36</f>
        <v>2.9342763264353415</v>
      </c>
      <c r="AA18" s="70">
        <f>'4. BL SDB'!AE3-('3. BL Demand'!AE7+'3. BL Demand'!AE8+'3. BL Demand'!AE9+'3. BL Demand'!AE10)-'3. BL Demand'!AE36</f>
        <v>2.9342763264353415</v>
      </c>
      <c r="AB18" s="70">
        <f>'4. BL SDB'!AF3-('3. BL Demand'!AF7+'3. BL Demand'!AF8+'3. BL Demand'!AF9+'3. BL Demand'!AF10)-'3. BL Demand'!AF36</f>
        <v>2.9342763264353131</v>
      </c>
      <c r="AC18" s="70">
        <f>'4. BL SDB'!AG3-('3. BL Demand'!AG7+'3. BL Demand'!AG8+'3. BL Demand'!AG9+'3. BL Demand'!AG10)-'3. BL Demand'!AG36</f>
        <v>2.9342763264353415</v>
      </c>
      <c r="AD18" s="70">
        <f>'4. BL SDB'!AH3-('3. BL Demand'!AH7+'3. BL Demand'!AH8+'3. BL Demand'!AH9+'3. BL Demand'!AH10)-'3. BL Demand'!AH36</f>
        <v>2.9342763264353415</v>
      </c>
      <c r="AE18" s="70">
        <f>'4. BL SDB'!AI3-('3. BL Demand'!AI7+'3. BL Demand'!AI8+'3. BL Demand'!AI9+'3. BL Demand'!AI10)-'3. BL Demand'!AI36</f>
        <v>2.9342763264353131</v>
      </c>
      <c r="AF18" s="70">
        <f>'4. BL SDB'!AJ3-('3. BL Demand'!AJ7+'3. BL Demand'!AJ8+'3. BL Demand'!AJ9+'3. BL Demand'!AJ10)-'3. BL Demand'!AJ36</f>
        <v>2.9342763264353415</v>
      </c>
    </row>
    <row r="19" spans="1:32" x14ac:dyDescent="0.2">
      <c r="A19" s="68" t="s">
        <v>87</v>
      </c>
      <c r="B19" s="69" t="s">
        <v>86</v>
      </c>
      <c r="C19" s="68" t="s">
        <v>70</v>
      </c>
      <c r="D19" s="70">
        <f>'9. FP SDB'!H3-('8. FP Demand'!H7+'8. FP Demand'!H8+'8. FP Demand'!H9+'8. FP Demand'!H10)-'8. FP Demand'!H36</f>
        <v>0</v>
      </c>
      <c r="E19" s="70">
        <f>'9. FP SDB'!I3-('8. FP Demand'!I7+'8. FP Demand'!I8+'8. FP Demand'!I9+'8. FP Demand'!I10)-'8. FP Demand'!I36</f>
        <v>0</v>
      </c>
      <c r="F19" s="70">
        <f>'9. FP SDB'!J3-('8. FP Demand'!J7+'8. FP Demand'!J8+'8. FP Demand'!J9+'8. FP Demand'!J10)-'8. FP Demand'!J36</f>
        <v>0</v>
      </c>
      <c r="G19" s="70">
        <f>'9. FP SDB'!K3-('8. FP Demand'!K7+'8. FP Demand'!K8+'8. FP Demand'!K9+'8. FP Demand'!K10)-'8. FP Demand'!K36</f>
        <v>2.9342763264353131</v>
      </c>
      <c r="H19" s="70">
        <f>'9. FP SDB'!L3-('8. FP Demand'!L7+'8. FP Demand'!L8+'8. FP Demand'!L9+'8. FP Demand'!L10)-'8. FP Demand'!L36</f>
        <v>2.934276326435338</v>
      </c>
      <c r="I19" s="70">
        <f>'9. FP SDB'!M3-('8. FP Demand'!M7+'8. FP Demand'!M8+'8. FP Demand'!M9+'8. FP Demand'!M10)-'8. FP Demand'!M36</f>
        <v>2.934276326435338</v>
      </c>
      <c r="J19" s="70">
        <f>'9. FP SDB'!N3-('8. FP Demand'!N7+'8. FP Demand'!N8+'8. FP Demand'!N9+'8. FP Demand'!N10)-'8. FP Demand'!N36</f>
        <v>2.9342763264353238</v>
      </c>
      <c r="K19" s="70">
        <f>'9. FP SDB'!O3-('8. FP Demand'!O7+'8. FP Demand'!O8+'8. FP Demand'!O9+'8. FP Demand'!O10)-'8. FP Demand'!O36</f>
        <v>2.9342763264353522</v>
      </c>
      <c r="L19" s="70">
        <f>'9. FP SDB'!P3-('8. FP Demand'!P7+'8. FP Demand'!P8+'8. FP Demand'!P9+'8. FP Demand'!P10)-'8. FP Demand'!P36</f>
        <v>2.934276326435338</v>
      </c>
      <c r="M19" s="70">
        <f>'9. FP SDB'!Q3-('8. FP Demand'!Q7+'8. FP Demand'!Q8+'8. FP Demand'!Q9+'8. FP Demand'!Q10)-'8. FP Demand'!Q36</f>
        <v>2.9342763264353309</v>
      </c>
      <c r="N19" s="70">
        <f>'9. FP SDB'!R3-('8. FP Demand'!R7+'8. FP Demand'!R8+'8. FP Demand'!R9+'8. FP Demand'!R10)-'8. FP Demand'!R36</f>
        <v>2.9342763264353522</v>
      </c>
      <c r="O19" s="70">
        <f>'9. FP SDB'!S3-('8. FP Demand'!S7+'8. FP Demand'!S8+'8. FP Demand'!S9+'8. FP Demand'!S10)-'8. FP Demand'!S36</f>
        <v>2.9342763264353451</v>
      </c>
      <c r="P19" s="70">
        <f>'9. FP SDB'!T3-('8. FP Demand'!T7+'8. FP Demand'!T8+'8. FP Demand'!T9+'8. FP Demand'!T10)-'8. FP Demand'!T36</f>
        <v>2.9342763264353096</v>
      </c>
      <c r="Q19" s="70">
        <f>'9. FP SDB'!U3-('8. FP Demand'!U7+'8. FP Demand'!U8+'8. FP Demand'!U9+'8. FP Demand'!U10)-'8. FP Demand'!U36</f>
        <v>2.9342763264353593</v>
      </c>
      <c r="R19" s="70">
        <f>'9. FP SDB'!V3-('8. FP Demand'!V7+'8. FP Demand'!V8+'8. FP Demand'!V9+'8. FP Demand'!V10)-'8. FP Demand'!V36</f>
        <v>2.9342763264353522</v>
      </c>
      <c r="S19" s="70">
        <f>'9. FP SDB'!W3-('8. FP Demand'!W7+'8. FP Demand'!W8+'8. FP Demand'!W9+'8. FP Demand'!W10)-'8. FP Demand'!W36</f>
        <v>2.9342763264353451</v>
      </c>
      <c r="T19" s="70">
        <f>'9. FP SDB'!X3-('8. FP Demand'!X7+'8. FP Demand'!X8+'8. FP Demand'!X9+'8. FP Demand'!X10)-'8. FP Demand'!X36</f>
        <v>2.9342763264353628</v>
      </c>
      <c r="U19" s="70">
        <f>'9. FP SDB'!Y3-('8. FP Demand'!Y7+'8. FP Demand'!Y8+'8. FP Demand'!Y9+'8. FP Demand'!Y10)-'8. FP Demand'!Y36</f>
        <v>2.9342763264353273</v>
      </c>
      <c r="V19" s="70">
        <f>'9. FP SDB'!Z3-('8. FP Demand'!Z7+'8. FP Demand'!Z8+'8. FP Demand'!Z9+'8. FP Demand'!Z10)-'8. FP Demand'!Z36</f>
        <v>2.9342763264353486</v>
      </c>
      <c r="W19" s="70">
        <f>'9. FP SDB'!AA3-('8. FP Demand'!AA7+'8. FP Demand'!AA8+'8. FP Demand'!AA9+'8. FP Demand'!AA10)-'8. FP Demand'!AA36</f>
        <v>2.9342763264353415</v>
      </c>
      <c r="X19" s="70">
        <f>'9. FP SDB'!AB3-('8. FP Demand'!AB7+'8. FP Demand'!AB8+'8. FP Demand'!AB9+'8. FP Demand'!AB10)-'8. FP Demand'!AB36</f>
        <v>2.9342763264353628</v>
      </c>
      <c r="Y19" s="70">
        <f>'9. FP SDB'!AC3-('8. FP Demand'!AC7+'8. FP Demand'!AC8+'8. FP Demand'!AC9+'8. FP Demand'!AC10)-'8. FP Demand'!AC36</f>
        <v>2.9342763264353273</v>
      </c>
      <c r="Z19" s="70">
        <f>'9. FP SDB'!AD3-('8. FP Demand'!AD7+'8. FP Demand'!AD8+'8. FP Demand'!AD9+'8. FP Demand'!AD10)-'8. FP Demand'!AD36</f>
        <v>2.9342763264353451</v>
      </c>
      <c r="AA19" s="70">
        <f>'9. FP SDB'!AE3-('8. FP Demand'!AE7+'8. FP Demand'!AE8+'8. FP Demand'!AE9+'8. FP Demand'!AE10)-'8. FP Demand'!AE36</f>
        <v>2.9342763264353096</v>
      </c>
      <c r="AB19" s="70">
        <f>'9. FP SDB'!AF3-('8. FP Demand'!AF7+'8. FP Demand'!AF8+'8. FP Demand'!AF9+'8. FP Demand'!AF10)-'8. FP Demand'!AF36</f>
        <v>2.9342763264353593</v>
      </c>
      <c r="AC19" s="70">
        <f>'9. FP SDB'!AG3-('8. FP Demand'!AG7+'8. FP Demand'!AG8+'8. FP Demand'!AG9+'8. FP Demand'!AG10)-'8. FP Demand'!AG36</f>
        <v>2.9342763264353238</v>
      </c>
      <c r="AD19" s="70">
        <f>'9. FP SDB'!AH3-('8. FP Demand'!AH7+'8. FP Demand'!AH8+'8. FP Demand'!AH9+'8. FP Demand'!AH10)-'8. FP Demand'!AH36</f>
        <v>2.9342763264353451</v>
      </c>
      <c r="AE19" s="70">
        <f>'9. FP SDB'!AI3-('8. FP Demand'!AI7+'8. FP Demand'!AI8+'8. FP Demand'!AI9+'8. FP Demand'!AI10)-'8. FP Demand'!AI36</f>
        <v>2.934276326435338</v>
      </c>
      <c r="AF19" s="70">
        <f>'9. FP SDB'!AJ3-('8. FP Demand'!AJ7+'8. FP Demand'!AJ8+'8. FP Demand'!AJ9+'8. FP Demand'!AJ10)-'8. FP Demand'!AJ36</f>
        <v>2.9342763264353593</v>
      </c>
    </row>
    <row r="20" spans="1:32" x14ac:dyDescent="0.2">
      <c r="A20" s="68"/>
      <c r="B20" s="72" t="s">
        <v>88</v>
      </c>
      <c r="C20" s="68" t="s">
        <v>70</v>
      </c>
      <c r="D20" s="70">
        <f>D18+D16+D14+D12+D10+D23</f>
        <v>0</v>
      </c>
      <c r="E20" s="70">
        <f t="shared" ref="E20:AB20" si="0">E18+E16+E14+E12+E10+E23</f>
        <v>0</v>
      </c>
      <c r="F20" s="70">
        <f t="shared" si="0"/>
        <v>0</v>
      </c>
      <c r="G20" s="70">
        <f t="shared" si="0"/>
        <v>182.86784150335473</v>
      </c>
      <c r="H20" s="70">
        <f t="shared" si="0"/>
        <v>182.14078594282677</v>
      </c>
      <c r="I20" s="70">
        <f t="shared" si="0"/>
        <v>183.30488385418832</v>
      </c>
      <c r="J20" s="70">
        <f t="shared" si="0"/>
        <v>183.8492714707171</v>
      </c>
      <c r="K20" s="70">
        <f t="shared" si="0"/>
        <v>185.77534212796246</v>
      </c>
      <c r="L20" s="70">
        <f t="shared" si="0"/>
        <v>186.31249189610958</v>
      </c>
      <c r="M20" s="70">
        <f t="shared" si="0"/>
        <v>187.21487918266797</v>
      </c>
      <c r="N20" s="70">
        <f t="shared" si="0"/>
        <v>188.046387836653</v>
      </c>
      <c r="O20" s="70">
        <f t="shared" si="0"/>
        <v>188.79846730145735</v>
      </c>
      <c r="P20" s="70">
        <f t="shared" si="0"/>
        <v>189.50800710677638</v>
      </c>
      <c r="Q20" s="70">
        <f t="shared" si="0"/>
        <v>190.56198648626827</v>
      </c>
      <c r="R20" s="70">
        <f t="shared" si="0"/>
        <v>190.88186737269004</v>
      </c>
      <c r="S20" s="70">
        <f t="shared" si="0"/>
        <v>191.46021351489807</v>
      </c>
      <c r="T20" s="70">
        <f t="shared" si="0"/>
        <v>191.56396637483769</v>
      </c>
      <c r="U20" s="70">
        <f t="shared" si="0"/>
        <v>192.6979640432227</v>
      </c>
      <c r="V20" s="70">
        <f t="shared" si="0"/>
        <v>192.8313091906345</v>
      </c>
      <c r="W20" s="70">
        <f t="shared" si="0"/>
        <v>192.7929899457375</v>
      </c>
      <c r="X20" s="70">
        <f t="shared" si="0"/>
        <v>193.7801984403755</v>
      </c>
      <c r="Y20" s="70">
        <f t="shared" si="0"/>
        <v>194.28949709231915</v>
      </c>
      <c r="Z20" s="70">
        <f t="shared" si="0"/>
        <v>194.63629926351408</v>
      </c>
      <c r="AA20" s="70">
        <f t="shared" si="0"/>
        <v>195.63886607862619</v>
      </c>
      <c r="AB20" s="70">
        <f t="shared" si="0"/>
        <v>195.80407383909133</v>
      </c>
      <c r="AC20" s="70">
        <f t="shared" ref="AC20:AF20" si="1">AC18+AC16+AC14+AC12+AC10+AC23</f>
        <v>196.64124226659928</v>
      </c>
      <c r="AD20" s="70">
        <f t="shared" si="1"/>
        <v>196.50221730109234</v>
      </c>
      <c r="AE20" s="70">
        <f t="shared" si="1"/>
        <v>197.42568647039522</v>
      </c>
      <c r="AF20" s="70">
        <f t="shared" si="1"/>
        <v>198.30061923205955</v>
      </c>
    </row>
    <row r="21" spans="1:32" x14ac:dyDescent="0.2">
      <c r="A21" s="68"/>
      <c r="B21" s="69" t="s">
        <v>89</v>
      </c>
      <c r="C21" s="68" t="s">
        <v>70</v>
      </c>
      <c r="D21" s="70">
        <f>D11+D13+D15+D17+D19+D24</f>
        <v>0</v>
      </c>
      <c r="E21" s="70">
        <f t="shared" ref="E21:AB21" si="2">E11+E13+E15+E17+E19+E24</f>
        <v>0</v>
      </c>
      <c r="F21" s="70">
        <f t="shared" si="2"/>
        <v>0</v>
      </c>
      <c r="G21" s="70">
        <f t="shared" si="2"/>
        <v>182.86784150335473</v>
      </c>
      <c r="H21" s="70">
        <f t="shared" si="2"/>
        <v>180.29877390949824</v>
      </c>
      <c r="I21" s="70">
        <f t="shared" si="2"/>
        <v>179.65898091859705</v>
      </c>
      <c r="J21" s="70">
        <f t="shared" si="2"/>
        <v>178.74936441580832</v>
      </c>
      <c r="K21" s="70">
        <f t="shared" si="2"/>
        <v>179.20259477559546</v>
      </c>
      <c r="L21" s="70">
        <f t="shared" si="2"/>
        <v>178.44506377527011</v>
      </c>
      <c r="M21" s="70">
        <f t="shared" si="2"/>
        <v>176.34878609054064</v>
      </c>
      <c r="N21" s="70">
        <f t="shared" si="2"/>
        <v>175.55601891455129</v>
      </c>
      <c r="O21" s="70">
        <f t="shared" si="2"/>
        <v>174.69023084594426</v>
      </c>
      <c r="P21" s="70">
        <f t="shared" si="2"/>
        <v>173.7862727355388</v>
      </c>
      <c r="Q21" s="70">
        <f t="shared" si="2"/>
        <v>173.23112119787768</v>
      </c>
      <c r="R21" s="70">
        <f t="shared" si="2"/>
        <v>171.39527322470414</v>
      </c>
      <c r="S21" s="70">
        <f t="shared" si="2"/>
        <v>169.82137464277756</v>
      </c>
      <c r="T21" s="70">
        <f t="shared" si="2"/>
        <v>167.7758423301992</v>
      </c>
      <c r="U21" s="70">
        <f t="shared" si="2"/>
        <v>166.76327503626237</v>
      </c>
      <c r="V21" s="70">
        <f t="shared" si="2"/>
        <v>165.69003042165761</v>
      </c>
      <c r="W21" s="70">
        <f t="shared" si="2"/>
        <v>164.44707912283835</v>
      </c>
      <c r="X21" s="70">
        <f t="shared" si="2"/>
        <v>164.23123063026983</v>
      </c>
      <c r="Y21" s="70">
        <f t="shared" si="2"/>
        <v>163.53878516150084</v>
      </c>
      <c r="Z21" s="70">
        <f t="shared" si="2"/>
        <v>162.68486253484886</v>
      </c>
      <c r="AA21" s="70">
        <f t="shared" si="2"/>
        <v>162.77329902661705</v>
      </c>
      <c r="AB21" s="70">
        <f t="shared" si="2"/>
        <v>162.06847040881362</v>
      </c>
      <c r="AC21" s="70">
        <f t="shared" ref="AC21:AF21" si="3">AC11+AC13+AC15+AC17+AC19+AC24</f>
        <v>162.51189940571177</v>
      </c>
      <c r="AD21" s="70">
        <f t="shared" si="3"/>
        <v>161.97984138920177</v>
      </c>
      <c r="AE21" s="70">
        <f t="shared" si="3"/>
        <v>162.51111292096456</v>
      </c>
      <c r="AF21" s="70">
        <f t="shared" si="3"/>
        <v>162.99460878925862</v>
      </c>
    </row>
    <row r="22" spans="1:32" x14ac:dyDescent="0.2">
      <c r="A22" s="64"/>
      <c r="B22" s="65" t="s">
        <v>90</v>
      </c>
      <c r="C22" s="59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</row>
    <row r="23" spans="1:32" x14ac:dyDescent="0.2">
      <c r="A23" s="68" t="s">
        <v>91</v>
      </c>
      <c r="B23" s="73" t="s">
        <v>92</v>
      </c>
      <c r="C23" s="68" t="s">
        <v>70</v>
      </c>
      <c r="D23" s="74">
        <f>'4. BL SDB'!H8</f>
        <v>0</v>
      </c>
      <c r="E23" s="74">
        <f>'4. BL SDB'!I8</f>
        <v>0</v>
      </c>
      <c r="F23" s="74">
        <f>'4. BL SDB'!J8</f>
        <v>0</v>
      </c>
      <c r="G23" s="74">
        <f>'4. BL SDB'!K8</f>
        <v>4.8899999999999997</v>
      </c>
      <c r="H23" s="74">
        <f>'4. BL SDB'!L8</f>
        <v>5.25</v>
      </c>
      <c r="I23" s="74">
        <f>'4. BL SDB'!M8</f>
        <v>5.16</v>
      </c>
      <c r="J23" s="74">
        <f>'4. BL SDB'!N8</f>
        <v>5.05</v>
      </c>
      <c r="K23" s="74">
        <f>'4. BL SDB'!O8</f>
        <v>5.05</v>
      </c>
      <c r="L23" s="74">
        <f>'4. BL SDB'!P8</f>
        <v>4.9499999999999993</v>
      </c>
      <c r="M23" s="74">
        <f>'4. BL SDB'!Q8</f>
        <v>4.8099999999999996</v>
      </c>
      <c r="N23" s="74">
        <f>'4. BL SDB'!R8</f>
        <v>4.9600000000000009</v>
      </c>
      <c r="O23" s="74">
        <f>'4. BL SDB'!S8</f>
        <v>4.67</v>
      </c>
      <c r="P23" s="74">
        <f>'4. BL SDB'!T8</f>
        <v>4.8099999999999996</v>
      </c>
      <c r="Q23" s="74">
        <f>'4. BL SDB'!U8</f>
        <v>4.7999999999999989</v>
      </c>
      <c r="R23" s="74">
        <f>'4. BL SDB'!V8</f>
        <v>4.97</v>
      </c>
      <c r="S23" s="74">
        <f>'4. BL SDB'!W8</f>
        <v>4.66</v>
      </c>
      <c r="T23" s="74">
        <f>'4. BL SDB'!X8</f>
        <v>4.4000000000000004</v>
      </c>
      <c r="U23" s="74">
        <f>'4. BL SDB'!Y8</f>
        <v>4.3499999999999996</v>
      </c>
      <c r="V23" s="74">
        <f>'4. BL SDB'!Z8</f>
        <v>4.3099999999999996</v>
      </c>
      <c r="W23" s="74">
        <f>'4. BL SDB'!AA8</f>
        <v>4.0999999999999996</v>
      </c>
      <c r="X23" s="74">
        <f>'4. BL SDB'!AB8</f>
        <v>4.0599999999999996</v>
      </c>
      <c r="Y23" s="74">
        <f>'4. BL SDB'!AC8</f>
        <v>4.01</v>
      </c>
      <c r="Z23" s="74">
        <f>'4. BL SDB'!AD8</f>
        <v>4.09</v>
      </c>
      <c r="AA23" s="74">
        <f>'4. BL SDB'!AE8</f>
        <v>3.9</v>
      </c>
      <c r="AB23" s="74">
        <f>'4. BL SDB'!AF8</f>
        <v>3.91</v>
      </c>
      <c r="AC23" s="74">
        <f>'4. BL SDB'!AG8</f>
        <v>3.77</v>
      </c>
      <c r="AD23" s="74">
        <f>'4. BL SDB'!AH8</f>
        <v>3.76</v>
      </c>
      <c r="AE23" s="74">
        <f>'4. BL SDB'!AI8</f>
        <v>3.6</v>
      </c>
      <c r="AF23" s="74">
        <f>'4. BL SDB'!AJ8</f>
        <v>3.61</v>
      </c>
    </row>
    <row r="24" spans="1:32" x14ac:dyDescent="0.2">
      <c r="A24" s="68" t="s">
        <v>93</v>
      </c>
      <c r="B24" s="73" t="s">
        <v>92</v>
      </c>
      <c r="C24" s="68" t="s">
        <v>70</v>
      </c>
      <c r="D24" s="74">
        <f>'9. FP SDB'!H8</f>
        <v>0</v>
      </c>
      <c r="E24" s="74">
        <f>'9. FP SDB'!I8</f>
        <v>0</v>
      </c>
      <c r="F24" s="74">
        <f>'9. FP SDB'!J8</f>
        <v>0</v>
      </c>
      <c r="G24" s="74">
        <f>'9. FP SDB'!K8</f>
        <v>4.8899999999999997</v>
      </c>
      <c r="H24" s="74">
        <f>'9. FP SDB'!L8</f>
        <v>5.25</v>
      </c>
      <c r="I24" s="74">
        <f>'9. FP SDB'!M8</f>
        <v>5.16</v>
      </c>
      <c r="J24" s="74">
        <f>'9. FP SDB'!N8</f>
        <v>5.05</v>
      </c>
      <c r="K24" s="74">
        <f>'9. FP SDB'!O8</f>
        <v>5.05</v>
      </c>
      <c r="L24" s="74">
        <f>'9. FP SDB'!P8</f>
        <v>4.9499999999999993</v>
      </c>
      <c r="M24" s="74">
        <f>'9. FP SDB'!Q8</f>
        <v>4.8099999999999996</v>
      </c>
      <c r="N24" s="74">
        <f>'9. FP SDB'!R8</f>
        <v>4.9600000000000009</v>
      </c>
      <c r="O24" s="74">
        <f>'9. FP SDB'!S8</f>
        <v>4.67</v>
      </c>
      <c r="P24" s="74">
        <f>'9. FP SDB'!T8</f>
        <v>4.8099999999999996</v>
      </c>
      <c r="Q24" s="74">
        <f>'9. FP SDB'!U8</f>
        <v>4.7999999999999989</v>
      </c>
      <c r="R24" s="74">
        <f>'9. FP SDB'!V8</f>
        <v>4.97</v>
      </c>
      <c r="S24" s="74">
        <f>'9. FP SDB'!W8</f>
        <v>4.66</v>
      </c>
      <c r="T24" s="74">
        <f>'9. FP SDB'!X8</f>
        <v>4.4000000000000004</v>
      </c>
      <c r="U24" s="74">
        <f>'9. FP SDB'!Y8</f>
        <v>4.3499999999999996</v>
      </c>
      <c r="V24" s="74">
        <f>'9. FP SDB'!Z8</f>
        <v>4.3099999999999996</v>
      </c>
      <c r="W24" s="74">
        <f>'9. FP SDB'!AA8</f>
        <v>4.0999999999999996</v>
      </c>
      <c r="X24" s="74">
        <f>'9. FP SDB'!AB8</f>
        <v>4.0599999999999996</v>
      </c>
      <c r="Y24" s="74">
        <f>'9. FP SDB'!AC8</f>
        <v>4.01</v>
      </c>
      <c r="Z24" s="74">
        <f>'9. FP SDB'!AD8</f>
        <v>4.09</v>
      </c>
      <c r="AA24" s="74">
        <f>'9. FP SDB'!AE8</f>
        <v>3.9</v>
      </c>
      <c r="AB24" s="74">
        <f>'9. FP SDB'!AF8</f>
        <v>3.91</v>
      </c>
      <c r="AC24" s="74">
        <f>'9. FP SDB'!AG8</f>
        <v>3.77</v>
      </c>
      <c r="AD24" s="74">
        <f>'9. FP SDB'!AH8</f>
        <v>3.76</v>
      </c>
      <c r="AE24" s="74">
        <f>'9. FP SDB'!AI8</f>
        <v>3.6</v>
      </c>
      <c r="AF24" s="74">
        <f>'9. FP SDB'!AJ8</f>
        <v>3.61</v>
      </c>
    </row>
    <row r="25" spans="1:32" x14ac:dyDescent="0.2">
      <c r="A25" s="68" t="s">
        <v>94</v>
      </c>
      <c r="B25" s="69" t="s">
        <v>95</v>
      </c>
      <c r="C25" s="68" t="s">
        <v>70</v>
      </c>
      <c r="D25" s="70">
        <f>'4. BL SDB'!H9</f>
        <v>0</v>
      </c>
      <c r="E25" s="70">
        <f>'4. BL SDB'!I9</f>
        <v>0</v>
      </c>
      <c r="F25" s="70">
        <f>'4. BL SDB'!J9</f>
        <v>0</v>
      </c>
      <c r="G25" s="70">
        <f>'4. BL SDB'!K9</f>
        <v>-16.147841503354726</v>
      </c>
      <c r="H25" s="70">
        <f>'4. BL SDB'!L9</f>
        <v>-22.596285942826796</v>
      </c>
      <c r="I25" s="70">
        <f>'4. BL SDB'!M9</f>
        <v>-23.885883854188279</v>
      </c>
      <c r="J25" s="70">
        <f>'4. BL SDB'!N9</f>
        <v>-24.575771470717086</v>
      </c>
      <c r="K25" s="70">
        <f>'4. BL SDB'!O9</f>
        <v>-26.537342127962432</v>
      </c>
      <c r="L25" s="70">
        <f>'4. BL SDB'!P9</f>
        <v>-36.209991896109585</v>
      </c>
      <c r="M25" s="70">
        <f>'4. BL SDB'!Q9</f>
        <v>-37.28787918266795</v>
      </c>
      <c r="N25" s="70">
        <f>'4. BL SDB'!R9</f>
        <v>-38.004887836652955</v>
      </c>
      <c r="O25" s="70">
        <f>'4. BL SDB'!S9</f>
        <v>-39.08246730145737</v>
      </c>
      <c r="P25" s="70">
        <f>'4. BL SDB'!T9</f>
        <v>-39.687507106776366</v>
      </c>
      <c r="Q25" s="70">
        <f>'4. BL SDB'!U9</f>
        <v>-61.786986486268233</v>
      </c>
      <c r="R25" s="70">
        <f>'4. BL SDB'!V9</f>
        <v>-61.972367372690002</v>
      </c>
      <c r="S25" s="70">
        <f>'4. BL SDB'!W9</f>
        <v>-62.896213514898079</v>
      </c>
      <c r="T25" s="70">
        <f>'4. BL SDB'!X9</f>
        <v>-63.295466374837645</v>
      </c>
      <c r="U25" s="70">
        <f>'4. BL SDB'!Y9</f>
        <v>-64.514964043222705</v>
      </c>
      <c r="V25" s="70">
        <f>'4. BL SDB'!Z9</f>
        <v>-64.723809190634483</v>
      </c>
      <c r="W25" s="70">
        <f>'4. BL SDB'!AA9</f>
        <v>-64.930989945737508</v>
      </c>
      <c r="X25" s="70">
        <f>'4. BL SDB'!AB9</f>
        <v>-65.993698440375454</v>
      </c>
      <c r="Y25" s="70">
        <f>'4. BL SDB'!AC9</f>
        <v>-66.58849709231913</v>
      </c>
      <c r="Z25" s="70">
        <f>'4. BL SDB'!AD9</f>
        <v>-66.890799263514026</v>
      </c>
      <c r="AA25" s="70">
        <f>'4. BL SDB'!AE9</f>
        <v>-68.118866078626155</v>
      </c>
      <c r="AB25" s="70">
        <f>'4. BL SDB'!AF9</f>
        <v>-68.309573839091314</v>
      </c>
      <c r="AC25" s="70">
        <f>'4. BL SDB'!AG9</f>
        <v>-69.322242266599261</v>
      </c>
      <c r="AD25" s="70">
        <f>'4. BL SDB'!AH9</f>
        <v>-69.228717301092331</v>
      </c>
      <c r="AE25" s="70">
        <f>'4. BL SDB'!AI9</f>
        <v>-70.347686470395217</v>
      </c>
      <c r="AF25" s="70">
        <f>'4. BL SDB'!AJ9</f>
        <v>-71.248119232059508</v>
      </c>
    </row>
    <row r="26" spans="1:32" ht="14.45" customHeight="1" x14ac:dyDescent="0.2">
      <c r="A26" s="68" t="s">
        <v>96</v>
      </c>
      <c r="B26" s="69" t="s">
        <v>95</v>
      </c>
      <c r="C26" s="68" t="s">
        <v>70</v>
      </c>
      <c r="D26" s="70">
        <f>'9. FP SDB'!H9</f>
        <v>0</v>
      </c>
      <c r="E26" s="70">
        <f>'9. FP SDB'!I9</f>
        <v>0</v>
      </c>
      <c r="F26" s="70">
        <f>'9. FP SDB'!J9</f>
        <v>0</v>
      </c>
      <c r="G26" s="70">
        <f>'9. FP SDB'!K9</f>
        <v>4.0521584966452622</v>
      </c>
      <c r="H26" s="70">
        <f>'9. FP SDB'!L9</f>
        <v>-0.55427390949822097</v>
      </c>
      <c r="I26" s="70">
        <f>'9. FP SDB'!M9</f>
        <v>-3.998091859705255E-2</v>
      </c>
      <c r="J26" s="70">
        <f>'9. FP SDB'!N9</f>
        <v>0.72413558419168567</v>
      </c>
      <c r="K26" s="70">
        <f>'9. FP SDB'!O9</f>
        <v>0.23540522440455902</v>
      </c>
      <c r="L26" s="70">
        <f>'9. FP SDB'!P9</f>
        <v>5.1574362247298779</v>
      </c>
      <c r="M26" s="70">
        <f>'9. FP SDB'!Q9</f>
        <v>7.0782139094593504</v>
      </c>
      <c r="N26" s="70">
        <f>'9. FP SDB'!R9</f>
        <v>7.9854810854486971</v>
      </c>
      <c r="O26" s="70">
        <f>'9. FP SDB'!S9</f>
        <v>8.5257691540557232</v>
      </c>
      <c r="P26" s="70">
        <f>'9. FP SDB'!T9</f>
        <v>9.5342272644612081</v>
      </c>
      <c r="Q26" s="70">
        <f>'9. FP SDB'!U9</f>
        <v>10.143878802122316</v>
      </c>
      <c r="R26" s="70">
        <f>'9. FP SDB'!V9</f>
        <v>12.114226775295862</v>
      </c>
      <c r="S26" s="70">
        <f>'9. FP SDB'!W9</f>
        <v>13.342625357222431</v>
      </c>
      <c r="T26" s="70">
        <f>'9. FP SDB'!X9</f>
        <v>15.092657669800815</v>
      </c>
      <c r="U26" s="70">
        <f>'9. FP SDB'!Y9</f>
        <v>16.019724963737588</v>
      </c>
      <c r="V26" s="70">
        <f>'9. FP SDB'!Z9</f>
        <v>17.0174695783424</v>
      </c>
      <c r="W26" s="70">
        <f>'9. FP SDB'!AA9</f>
        <v>18.014920877161643</v>
      </c>
      <c r="X26" s="70">
        <f>'9. FP SDB'!AB9</f>
        <v>18.155269369730206</v>
      </c>
      <c r="Y26" s="70">
        <f>'9. FP SDB'!AC9</f>
        <v>18.762214838499148</v>
      </c>
      <c r="Z26" s="70">
        <f>'9. FP SDB'!AD9</f>
        <v>19.660637465151154</v>
      </c>
      <c r="AA26" s="70">
        <f>'9. FP SDB'!AE9</f>
        <v>19.346700973382951</v>
      </c>
      <c r="AB26" s="70">
        <f>'9. FP SDB'!AF9</f>
        <v>20.026029591186386</v>
      </c>
      <c r="AC26" s="70">
        <f>'9. FP SDB'!AG9</f>
        <v>19.407100594288238</v>
      </c>
      <c r="AD26" s="70">
        <f>'9. FP SDB'!AH9</f>
        <v>19.893658610798212</v>
      </c>
      <c r="AE26" s="70">
        <f>'9. FP SDB'!AI9</f>
        <v>19.166887079035433</v>
      </c>
      <c r="AF26" s="70">
        <f>'9. FP SDB'!AJ9</f>
        <v>18.657891210741383</v>
      </c>
    </row>
    <row r="27" spans="1:32" x14ac:dyDescent="0.2">
      <c r="A27" s="75"/>
      <c r="B27" s="75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</row>
    <row r="28" spans="1:32" x14ac:dyDescent="0.2">
      <c r="A28" s="53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</row>
    <row r="29" spans="1:32" ht="15.75" x14ac:dyDescent="0.25">
      <c r="A29" s="77" t="s">
        <v>97</v>
      </c>
      <c r="B29" s="53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</row>
    <row r="30" spans="1:32" ht="45.75" x14ac:dyDescent="0.2">
      <c r="A30" s="78"/>
      <c r="B30" s="79"/>
      <c r="C30" s="80" t="str">
        <f t="shared" ref="C30:AA30" si="4">H5</f>
        <v>2020-21</v>
      </c>
      <c r="D30" s="80" t="str">
        <f t="shared" si="4"/>
        <v>2021-22</v>
      </c>
      <c r="E30" s="80" t="str">
        <f t="shared" si="4"/>
        <v>2022-23</v>
      </c>
      <c r="F30" s="80" t="str">
        <f t="shared" si="4"/>
        <v>2023-24</v>
      </c>
      <c r="G30" s="80" t="str">
        <f t="shared" si="4"/>
        <v>2024-25</v>
      </c>
      <c r="H30" s="80" t="str">
        <f t="shared" si="4"/>
        <v>2025-26</v>
      </c>
      <c r="I30" s="80" t="str">
        <f t="shared" si="4"/>
        <v>2026-27</v>
      </c>
      <c r="J30" s="80" t="str">
        <f t="shared" si="4"/>
        <v>2027-28</v>
      </c>
      <c r="K30" s="80" t="str">
        <f t="shared" si="4"/>
        <v>2028-29</v>
      </c>
      <c r="L30" s="80" t="str">
        <f t="shared" si="4"/>
        <v>2029-30</v>
      </c>
      <c r="M30" s="80" t="str">
        <f t="shared" si="4"/>
        <v>2030-31</v>
      </c>
      <c r="N30" s="80" t="str">
        <f t="shared" si="4"/>
        <v>2031-32</v>
      </c>
      <c r="O30" s="80" t="str">
        <f t="shared" si="4"/>
        <v>2032-33</v>
      </c>
      <c r="P30" s="80" t="str">
        <f t="shared" si="4"/>
        <v>2033-34</v>
      </c>
      <c r="Q30" s="80" t="str">
        <f t="shared" si="4"/>
        <v>2034-35</v>
      </c>
      <c r="R30" s="80" t="str">
        <f t="shared" si="4"/>
        <v>2035-36</v>
      </c>
      <c r="S30" s="80" t="str">
        <f t="shared" si="4"/>
        <v>2036-37</v>
      </c>
      <c r="T30" s="80" t="str">
        <f t="shared" si="4"/>
        <v>2037-38</v>
      </c>
      <c r="U30" s="80" t="str">
        <f t="shared" si="4"/>
        <v>2038-39</v>
      </c>
      <c r="V30" s="80" t="str">
        <f t="shared" si="4"/>
        <v>2039-40</v>
      </c>
      <c r="W30" s="80" t="str">
        <f t="shared" si="4"/>
        <v>2040-41</v>
      </c>
      <c r="X30" s="80" t="str">
        <f t="shared" si="4"/>
        <v>2041-42</v>
      </c>
      <c r="Y30" s="80" t="str">
        <f t="shared" si="4"/>
        <v>2042-43</v>
      </c>
      <c r="Z30" s="80" t="str">
        <f t="shared" si="4"/>
        <v>2043-44</v>
      </c>
      <c r="AA30" s="80" t="str">
        <f t="shared" si="4"/>
        <v>2044-45</v>
      </c>
      <c r="AB30" s="79"/>
    </row>
    <row r="31" spans="1:32" x14ac:dyDescent="0.2">
      <c r="A31" s="81"/>
      <c r="B31" s="82" t="s">
        <v>102</v>
      </c>
      <c r="C31" s="83">
        <f>'4. BL SDB'!L10</f>
        <v>-27.846285942826796</v>
      </c>
      <c r="D31" s="83">
        <f>'4. BL SDB'!M10</f>
        <v>-29.045883854188279</v>
      </c>
      <c r="E31" s="83">
        <f>'4. BL SDB'!N10</f>
        <v>-29.625771470717087</v>
      </c>
      <c r="F31" s="83">
        <f>'4. BL SDB'!O10</f>
        <v>-31.587342127962433</v>
      </c>
      <c r="G31" s="83">
        <f>'4. BL SDB'!P10</f>
        <v>-41.159991896109588</v>
      </c>
      <c r="H31" s="83">
        <f>'4. BL SDB'!Q10</f>
        <v>-42.097879182667953</v>
      </c>
      <c r="I31" s="83">
        <f>'4. BL SDB'!R10</f>
        <v>-42.964887836652956</v>
      </c>
      <c r="J31" s="83">
        <f>'4. BL SDB'!S10</f>
        <v>-43.752467301457372</v>
      </c>
      <c r="K31" s="83">
        <f>'4. BL SDB'!T10</f>
        <v>-44.497507106776368</v>
      </c>
      <c r="L31" s="83">
        <f>'4. BL SDB'!U10</f>
        <v>-66.586986486268231</v>
      </c>
      <c r="M31" s="83">
        <f>'4. BL SDB'!V10</f>
        <v>-66.942367372690001</v>
      </c>
      <c r="N31" s="83">
        <f>'4. BL SDB'!W10</f>
        <v>-67.556213514898076</v>
      </c>
      <c r="O31" s="83">
        <f>'4. BL SDB'!X10</f>
        <v>-67.69546637483765</v>
      </c>
      <c r="P31" s="83">
        <f>'4. BL SDB'!Y10</f>
        <v>-68.864964043222699</v>
      </c>
      <c r="Q31" s="83">
        <f>'4. BL SDB'!Z10</f>
        <v>-69.033809190634486</v>
      </c>
      <c r="R31" s="83">
        <f>'4. BL SDB'!AA10</f>
        <v>-69.030989945737502</v>
      </c>
      <c r="S31" s="83">
        <f>'4. BL SDB'!AB10</f>
        <v>-70.053698440375456</v>
      </c>
      <c r="T31" s="83">
        <f>'4. BL SDB'!AC10</f>
        <v>-70.598497092319136</v>
      </c>
      <c r="U31" s="83">
        <f>'4. BL SDB'!AD10</f>
        <v>-70.980799263514029</v>
      </c>
      <c r="V31" s="83">
        <f>'4. BL SDB'!AE10</f>
        <v>-72.018866078626161</v>
      </c>
      <c r="W31" s="83">
        <f>'4. BL SDB'!AF10</f>
        <v>-72.219573839091311</v>
      </c>
      <c r="X31" s="83">
        <f>'4. BL SDB'!AG10</f>
        <v>-73.092242266599257</v>
      </c>
      <c r="Y31" s="83">
        <f>'4. BL SDB'!AH10</f>
        <v>-72.988717301092336</v>
      </c>
      <c r="Z31" s="83">
        <f>'4. BL SDB'!AI10</f>
        <v>-73.947686470395212</v>
      </c>
      <c r="AA31" s="83">
        <f>'4. BL SDB'!AJ10</f>
        <v>-74.858119232059508</v>
      </c>
      <c r="AB31" s="84"/>
    </row>
    <row r="32" spans="1:32" x14ac:dyDescent="0.2">
      <c r="A32" s="53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3" spans="1:28" x14ac:dyDescent="0.2">
      <c r="A33" s="53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</row>
    <row r="34" spans="1:28" x14ac:dyDescent="0.2">
      <c r="A34" s="53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</row>
    <row r="35" spans="1:28" x14ac:dyDescent="0.2">
      <c r="A35" s="85"/>
      <c r="B35" s="85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</row>
    <row r="36" spans="1:28" x14ac:dyDescent="0.2">
      <c r="A36" s="85"/>
      <c r="B36" s="8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</row>
    <row r="37" spans="1:28" x14ac:dyDescent="0.2">
      <c r="A37" s="85"/>
      <c r="B37" s="85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</row>
    <row r="38" spans="1:28" x14ac:dyDescent="0.2">
      <c r="A38" s="85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7"/>
      <c r="M38" s="86"/>
      <c r="N38" s="88"/>
      <c r="O38" s="86"/>
      <c r="P38" s="89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</row>
    <row r="39" spans="1:28" x14ac:dyDescent="0.2">
      <c r="A39" s="85"/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7"/>
      <c r="M39" s="86"/>
      <c r="N39" s="88"/>
      <c r="O39" s="86"/>
      <c r="P39" s="89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</row>
    <row r="40" spans="1:28" x14ac:dyDescent="0.2">
      <c r="A40" s="85"/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</row>
    <row r="41" spans="1:28" x14ac:dyDescent="0.2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28" x14ac:dyDescent="0.2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28" x14ac:dyDescent="0.2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28" x14ac:dyDescent="0.2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28" x14ac:dyDescent="0.2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28" x14ac:dyDescent="0.2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28" x14ac:dyDescent="0.2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28" x14ac:dyDescent="0.2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">
      <c r="A61" s="53"/>
      <c r="B61" s="56"/>
      <c r="C61" s="57"/>
      <c r="D61" s="57"/>
      <c r="E61" s="57"/>
      <c r="F61" s="57"/>
      <c r="G61" s="57"/>
      <c r="H61" s="57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ht="15.75" x14ac:dyDescent="0.25">
      <c r="A64" s="77" t="s">
        <v>103</v>
      </c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ht="45.75" x14ac:dyDescent="0.2">
      <c r="A65" s="90"/>
      <c r="B65" s="91"/>
      <c r="C65" s="80" t="str">
        <f t="shared" ref="C65:AA65" si="5">H5</f>
        <v>2020-21</v>
      </c>
      <c r="D65" s="80" t="str">
        <f t="shared" si="5"/>
        <v>2021-22</v>
      </c>
      <c r="E65" s="80" t="str">
        <f t="shared" si="5"/>
        <v>2022-23</v>
      </c>
      <c r="F65" s="80" t="str">
        <f t="shared" si="5"/>
        <v>2023-24</v>
      </c>
      <c r="G65" s="80" t="str">
        <f t="shared" si="5"/>
        <v>2024-25</v>
      </c>
      <c r="H65" s="80" t="str">
        <f t="shared" si="5"/>
        <v>2025-26</v>
      </c>
      <c r="I65" s="80" t="str">
        <f t="shared" si="5"/>
        <v>2026-27</v>
      </c>
      <c r="J65" s="80" t="str">
        <f t="shared" si="5"/>
        <v>2027-28</v>
      </c>
      <c r="K65" s="80" t="str">
        <f t="shared" si="5"/>
        <v>2028-29</v>
      </c>
      <c r="L65" s="80" t="str">
        <f t="shared" si="5"/>
        <v>2029-30</v>
      </c>
      <c r="M65" s="80" t="str">
        <f t="shared" si="5"/>
        <v>2030-31</v>
      </c>
      <c r="N65" s="80" t="str">
        <f t="shared" si="5"/>
        <v>2031-32</v>
      </c>
      <c r="O65" s="80" t="str">
        <f t="shared" si="5"/>
        <v>2032-33</v>
      </c>
      <c r="P65" s="80" t="str">
        <f t="shared" si="5"/>
        <v>2033-34</v>
      </c>
      <c r="Q65" s="80" t="str">
        <f t="shared" si="5"/>
        <v>2034-35</v>
      </c>
      <c r="R65" s="80" t="str">
        <f t="shared" si="5"/>
        <v>2035-36</v>
      </c>
      <c r="S65" s="80" t="str">
        <f t="shared" si="5"/>
        <v>2036-37</v>
      </c>
      <c r="T65" s="80" t="str">
        <f t="shared" si="5"/>
        <v>2037-38</v>
      </c>
      <c r="U65" s="80" t="str">
        <f t="shared" si="5"/>
        <v>2038-39</v>
      </c>
      <c r="V65" s="80" t="str">
        <f t="shared" si="5"/>
        <v>2039-40</v>
      </c>
      <c r="W65" s="80" t="str">
        <f t="shared" si="5"/>
        <v>2040-41</v>
      </c>
      <c r="X65" s="80" t="str">
        <f t="shared" si="5"/>
        <v>2041-42</v>
      </c>
      <c r="Y65" s="80" t="str">
        <f t="shared" si="5"/>
        <v>2042-43</v>
      </c>
      <c r="Z65" s="80" t="str">
        <f t="shared" si="5"/>
        <v>2043-44</v>
      </c>
      <c r="AA65" s="80" t="str">
        <f t="shared" si="5"/>
        <v>2044-45</v>
      </c>
      <c r="AB65" s="91"/>
    </row>
    <row r="66" spans="1:28" x14ac:dyDescent="0.2">
      <c r="A66" s="92"/>
      <c r="B66" s="82" t="s">
        <v>102</v>
      </c>
      <c r="C66" s="83">
        <f>'9. FP SDB'!L10</f>
        <v>-5.804273909498221</v>
      </c>
      <c r="D66" s="83">
        <f>'9. FP SDB'!M10</f>
        <v>-5.1999809185970527</v>
      </c>
      <c r="E66" s="83">
        <f>'9. FP SDB'!N10</f>
        <v>-4.3258644158083142</v>
      </c>
      <c r="F66" s="83">
        <f>'9. FP SDB'!O10</f>
        <v>-4.8145947755954408</v>
      </c>
      <c r="G66" s="83">
        <f>'9. FP SDB'!P10</f>
        <v>0.20743622472987866</v>
      </c>
      <c r="H66" s="83">
        <f>'9. FP SDB'!Q10</f>
        <v>2.2682139094593508</v>
      </c>
      <c r="I66" s="83">
        <f>'9. FP SDB'!R10</f>
        <v>3.0254810854486962</v>
      </c>
      <c r="J66" s="83">
        <f>'9. FP SDB'!S10</f>
        <v>3.8557691540557233</v>
      </c>
      <c r="K66" s="83">
        <f>'9. FP SDB'!T10</f>
        <v>4.7242272644612084</v>
      </c>
      <c r="L66" s="83">
        <f>'9. FP SDB'!U10</f>
        <v>5.3438788021223171</v>
      </c>
      <c r="M66" s="83">
        <f>'9. FP SDB'!V10</f>
        <v>7.1442267752958619</v>
      </c>
      <c r="N66" s="83">
        <f>'9. FP SDB'!W10</f>
        <v>8.682625357222431</v>
      </c>
      <c r="O66" s="83">
        <f>'9. FP SDB'!X10</f>
        <v>10.692657669800814</v>
      </c>
      <c r="P66" s="83">
        <f>'9. FP SDB'!Y10</f>
        <v>11.669724963737588</v>
      </c>
      <c r="Q66" s="83">
        <f>'9. FP SDB'!Z10</f>
        <v>12.707469578342401</v>
      </c>
      <c r="R66" s="83">
        <f>'9. FP SDB'!AA10</f>
        <v>13.914920877161643</v>
      </c>
      <c r="S66" s="83">
        <f>'9. FP SDB'!AB10</f>
        <v>14.095269369730207</v>
      </c>
      <c r="T66" s="83">
        <f>'9. FP SDB'!AC10</f>
        <v>14.752214838499148</v>
      </c>
      <c r="U66" s="83">
        <f>'9. FP SDB'!AD10</f>
        <v>15.570637465151155</v>
      </c>
      <c r="V66" s="83">
        <f>'9. FP SDB'!AE10</f>
        <v>15.446700973382951</v>
      </c>
      <c r="W66" s="83">
        <f>'9. FP SDB'!AF10</f>
        <v>16.116029591186386</v>
      </c>
      <c r="X66" s="83">
        <f>'9. FP SDB'!AG10</f>
        <v>15.637100594288238</v>
      </c>
      <c r="Y66" s="83">
        <f>'9. FP SDB'!AH10</f>
        <v>16.133658610798214</v>
      </c>
      <c r="Z66" s="83">
        <f>'9. FP SDB'!AI10</f>
        <v>15.566887079035434</v>
      </c>
      <c r="AA66" s="83">
        <f>'9. FP SDB'!AJ10</f>
        <v>15.047891210741383</v>
      </c>
      <c r="AB66" s="84"/>
    </row>
    <row r="67" spans="1:28" x14ac:dyDescent="0.2">
      <c r="A67" s="93"/>
      <c r="B67" s="56"/>
      <c r="C67" s="57"/>
      <c r="D67" s="57"/>
      <c r="E67" s="57"/>
      <c r="F67" s="57"/>
      <c r="G67" s="57"/>
      <c r="H67" s="57"/>
      <c r="I67" s="94"/>
      <c r="J67" s="57"/>
      <c r="K67" s="57"/>
      <c r="L67" s="57"/>
      <c r="M67" s="57"/>
      <c r="N67" s="57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">
      <c r="A74" s="53"/>
      <c r="B74" s="95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">
      <c r="A102" s="93"/>
      <c r="B102" s="97" t="s">
        <v>3</v>
      </c>
      <c r="C102" s="98"/>
      <c r="D102" s="98"/>
      <c r="E102" s="98"/>
      <c r="F102" s="99"/>
      <c r="G102" s="100"/>
      <c r="H102" s="100"/>
      <c r="I102" s="713" t="str">
        <f>'TITLE PAGE'!D9</f>
        <v>Portsmouth Water</v>
      </c>
      <c r="J102" s="714"/>
      <c r="K102" s="715"/>
      <c r="L102" s="100"/>
      <c r="M102" s="100"/>
      <c r="N102" s="101"/>
      <c r="O102" s="102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">
      <c r="A103" s="53"/>
      <c r="B103" s="103" t="s">
        <v>104</v>
      </c>
      <c r="C103" s="104"/>
      <c r="D103" s="104"/>
      <c r="E103" s="104"/>
      <c r="F103" s="105"/>
      <c r="G103" s="106"/>
      <c r="H103" s="106"/>
      <c r="I103" s="716" t="str">
        <f>'TITLE PAGE'!D10</f>
        <v>Company</v>
      </c>
      <c r="J103" s="717"/>
      <c r="K103" s="718"/>
      <c r="L103" s="106"/>
      <c r="M103" s="106"/>
      <c r="N103" s="107"/>
      <c r="O103" s="102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">
      <c r="A104" s="53"/>
      <c r="B104" s="103" t="s">
        <v>5</v>
      </c>
      <c r="C104" s="108"/>
      <c r="D104" s="108"/>
      <c r="E104" s="108"/>
      <c r="F104" s="105"/>
      <c r="G104" s="106"/>
      <c r="H104" s="106"/>
      <c r="I104" s="719" t="str">
        <f>'TITLE PAGE'!D11</f>
        <v>PRT 1</v>
      </c>
      <c r="J104" s="720"/>
      <c r="K104" s="721"/>
      <c r="L104" s="106"/>
      <c r="M104" s="106"/>
      <c r="N104" s="107"/>
      <c r="O104" s="102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">
      <c r="A105" s="53"/>
      <c r="B105" s="103" t="s">
        <v>6</v>
      </c>
      <c r="C105" s="104"/>
      <c r="D105" s="104"/>
      <c r="E105" s="104"/>
      <c r="F105" s="105"/>
      <c r="G105" s="106"/>
      <c r="H105" s="106"/>
      <c r="I105" s="109" t="str">
        <f>'TITLE PAGE'!D12</f>
        <v>Dry Year Annual Average - benchmarking data</v>
      </c>
      <c r="J105" s="110"/>
      <c r="K105" s="110"/>
      <c r="L105" s="111"/>
      <c r="M105" s="106"/>
      <c r="N105" s="107"/>
      <c r="O105" s="102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">
      <c r="A106" s="53"/>
      <c r="B106" s="103" t="s">
        <v>7</v>
      </c>
      <c r="C106" s="104"/>
      <c r="D106" s="104"/>
      <c r="E106" s="104"/>
      <c r="F106" s="105"/>
      <c r="G106" s="106"/>
      <c r="H106" s="106"/>
      <c r="I106" s="716" t="str">
        <f>'TITLE PAGE'!D13</f>
        <v>1 in 200</v>
      </c>
      <c r="J106" s="717"/>
      <c r="K106" s="718"/>
      <c r="L106" s="106"/>
      <c r="M106" s="106"/>
      <c r="N106" s="107"/>
      <c r="O106" s="102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">
      <c r="A107" s="53"/>
      <c r="B107" s="112"/>
      <c r="C107" s="113"/>
      <c r="D107" s="113"/>
      <c r="E107" s="113"/>
      <c r="F107" s="114"/>
      <c r="G107" s="115"/>
      <c r="H107" s="115"/>
      <c r="I107" s="114"/>
      <c r="J107" s="116"/>
      <c r="K107" s="114"/>
      <c r="L107" s="117"/>
      <c r="M107" s="115"/>
      <c r="N107" s="118"/>
      <c r="O107" s="102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</sheetData>
  <mergeCells count="4">
    <mergeCell ref="I102:K102"/>
    <mergeCell ref="I103:K103"/>
    <mergeCell ref="I104:K104"/>
    <mergeCell ref="I106:K106"/>
  </mergeCells>
  <conditionalFormatting sqref="C31:AA31 C66:AA66">
    <cfRule type="cellIs" dxfId="8" priority="1" stopIfTrue="1" operator="lessThan">
      <formula>0</formula>
    </cfRule>
  </conditionalFormatting>
  <pageMargins left="0.7" right="0.7" top="0.75" bottom="0.75" header="0.3" footer="0.3"/>
  <pageSetup paperSize="9" orientation="portrait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41"/>
  <sheetViews>
    <sheetView workbookViewId="0">
      <selection activeCell="F33" sqref="F33"/>
    </sheetView>
  </sheetViews>
  <sheetFormatPr defaultColWidth="8.88671875" defaultRowHeight="15" x14ac:dyDescent="0.2"/>
  <cols>
    <col min="1" max="1" width="1.44140625" customWidth="1"/>
    <col min="2" max="2" width="3.77734375" customWidth="1"/>
    <col min="3" max="3" width="21" customWidth="1"/>
    <col min="4" max="4" width="16.21875" customWidth="1"/>
    <col min="5" max="5" width="23.21875" customWidth="1"/>
    <col min="6" max="6" width="29.88671875" bestFit="1" customWidth="1"/>
    <col min="7" max="7" width="16.109375" customWidth="1"/>
    <col min="8" max="8" width="16.5546875" customWidth="1"/>
    <col min="9" max="9" width="16.44140625" customWidth="1"/>
    <col min="10" max="10" width="36.6640625" customWidth="1"/>
    <col min="11" max="11" width="25.5546875" customWidth="1"/>
    <col min="12" max="12" width="2" customWidth="1"/>
    <col min="257" max="257" width="1.44140625" customWidth="1"/>
    <col min="258" max="258" width="3.77734375" customWidth="1"/>
    <col min="259" max="259" width="17.109375" customWidth="1"/>
    <col min="260" max="260" width="16.21875" customWidth="1"/>
    <col min="261" max="261" width="23.21875" customWidth="1"/>
    <col min="262" max="262" width="29.88671875" bestFit="1" customWidth="1"/>
    <col min="263" max="263" width="16.109375" customWidth="1"/>
    <col min="264" max="264" width="16.5546875" customWidth="1"/>
    <col min="265" max="265" width="16.44140625" customWidth="1"/>
    <col min="266" max="266" width="36.6640625" customWidth="1"/>
    <col min="268" max="268" width="2" customWidth="1"/>
    <col min="513" max="513" width="1.44140625" customWidth="1"/>
    <col min="514" max="514" width="3.77734375" customWidth="1"/>
    <col min="515" max="515" width="17.109375" customWidth="1"/>
    <col min="516" max="516" width="16.21875" customWidth="1"/>
    <col min="517" max="517" width="23.21875" customWidth="1"/>
    <col min="518" max="518" width="29.88671875" bestFit="1" customWidth="1"/>
    <col min="519" max="519" width="16.109375" customWidth="1"/>
    <col min="520" max="520" width="16.5546875" customWidth="1"/>
    <col min="521" max="521" width="16.44140625" customWidth="1"/>
    <col min="522" max="522" width="36.6640625" customWidth="1"/>
    <col min="524" max="524" width="2" customWidth="1"/>
    <col min="769" max="769" width="1.44140625" customWidth="1"/>
    <col min="770" max="770" width="3.77734375" customWidth="1"/>
    <col min="771" max="771" width="17.109375" customWidth="1"/>
    <col min="772" max="772" width="16.21875" customWidth="1"/>
    <col min="773" max="773" width="23.21875" customWidth="1"/>
    <col min="774" max="774" width="29.88671875" bestFit="1" customWidth="1"/>
    <col min="775" max="775" width="16.109375" customWidth="1"/>
    <col min="776" max="776" width="16.5546875" customWidth="1"/>
    <col min="777" max="777" width="16.44140625" customWidth="1"/>
    <col min="778" max="778" width="36.6640625" customWidth="1"/>
    <col min="780" max="780" width="2" customWidth="1"/>
    <col min="1025" max="1025" width="1.44140625" customWidth="1"/>
    <col min="1026" max="1026" width="3.77734375" customWidth="1"/>
    <col min="1027" max="1027" width="17.109375" customWidth="1"/>
    <col min="1028" max="1028" width="16.21875" customWidth="1"/>
    <col min="1029" max="1029" width="23.21875" customWidth="1"/>
    <col min="1030" max="1030" width="29.88671875" bestFit="1" customWidth="1"/>
    <col min="1031" max="1031" width="16.109375" customWidth="1"/>
    <col min="1032" max="1032" width="16.5546875" customWidth="1"/>
    <col min="1033" max="1033" width="16.44140625" customWidth="1"/>
    <col min="1034" max="1034" width="36.6640625" customWidth="1"/>
    <col min="1036" max="1036" width="2" customWidth="1"/>
    <col min="1281" max="1281" width="1.44140625" customWidth="1"/>
    <col min="1282" max="1282" width="3.77734375" customWidth="1"/>
    <col min="1283" max="1283" width="17.109375" customWidth="1"/>
    <col min="1284" max="1284" width="16.21875" customWidth="1"/>
    <col min="1285" max="1285" width="23.21875" customWidth="1"/>
    <col min="1286" max="1286" width="29.88671875" bestFit="1" customWidth="1"/>
    <col min="1287" max="1287" width="16.109375" customWidth="1"/>
    <col min="1288" max="1288" width="16.5546875" customWidth="1"/>
    <col min="1289" max="1289" width="16.44140625" customWidth="1"/>
    <col min="1290" max="1290" width="36.6640625" customWidth="1"/>
    <col min="1292" max="1292" width="2" customWidth="1"/>
    <col min="1537" max="1537" width="1.44140625" customWidth="1"/>
    <col min="1538" max="1538" width="3.77734375" customWidth="1"/>
    <col min="1539" max="1539" width="17.109375" customWidth="1"/>
    <col min="1540" max="1540" width="16.21875" customWidth="1"/>
    <col min="1541" max="1541" width="23.21875" customWidth="1"/>
    <col min="1542" max="1542" width="29.88671875" bestFit="1" customWidth="1"/>
    <col min="1543" max="1543" width="16.109375" customWidth="1"/>
    <col min="1544" max="1544" width="16.5546875" customWidth="1"/>
    <col min="1545" max="1545" width="16.44140625" customWidth="1"/>
    <col min="1546" max="1546" width="36.6640625" customWidth="1"/>
    <col min="1548" max="1548" width="2" customWidth="1"/>
    <col min="1793" max="1793" width="1.44140625" customWidth="1"/>
    <col min="1794" max="1794" width="3.77734375" customWidth="1"/>
    <col min="1795" max="1795" width="17.109375" customWidth="1"/>
    <col min="1796" max="1796" width="16.21875" customWidth="1"/>
    <col min="1797" max="1797" width="23.21875" customWidth="1"/>
    <col min="1798" max="1798" width="29.88671875" bestFit="1" customWidth="1"/>
    <col min="1799" max="1799" width="16.109375" customWidth="1"/>
    <col min="1800" max="1800" width="16.5546875" customWidth="1"/>
    <col min="1801" max="1801" width="16.44140625" customWidth="1"/>
    <col min="1802" max="1802" width="36.6640625" customWidth="1"/>
    <col min="1804" max="1804" width="2" customWidth="1"/>
    <col min="2049" max="2049" width="1.44140625" customWidth="1"/>
    <col min="2050" max="2050" width="3.77734375" customWidth="1"/>
    <col min="2051" max="2051" width="17.109375" customWidth="1"/>
    <col min="2052" max="2052" width="16.21875" customWidth="1"/>
    <col min="2053" max="2053" width="23.21875" customWidth="1"/>
    <col min="2054" max="2054" width="29.88671875" bestFit="1" customWidth="1"/>
    <col min="2055" max="2055" width="16.109375" customWidth="1"/>
    <col min="2056" max="2056" width="16.5546875" customWidth="1"/>
    <col min="2057" max="2057" width="16.44140625" customWidth="1"/>
    <col min="2058" max="2058" width="36.6640625" customWidth="1"/>
    <col min="2060" max="2060" width="2" customWidth="1"/>
    <col min="2305" max="2305" width="1.44140625" customWidth="1"/>
    <col min="2306" max="2306" width="3.77734375" customWidth="1"/>
    <col min="2307" max="2307" width="17.109375" customWidth="1"/>
    <col min="2308" max="2308" width="16.21875" customWidth="1"/>
    <col min="2309" max="2309" width="23.21875" customWidth="1"/>
    <col min="2310" max="2310" width="29.88671875" bestFit="1" customWidth="1"/>
    <col min="2311" max="2311" width="16.109375" customWidth="1"/>
    <col min="2312" max="2312" width="16.5546875" customWidth="1"/>
    <col min="2313" max="2313" width="16.44140625" customWidth="1"/>
    <col min="2314" max="2314" width="36.6640625" customWidth="1"/>
    <col min="2316" max="2316" width="2" customWidth="1"/>
    <col min="2561" max="2561" width="1.44140625" customWidth="1"/>
    <col min="2562" max="2562" width="3.77734375" customWidth="1"/>
    <col min="2563" max="2563" width="17.109375" customWidth="1"/>
    <col min="2564" max="2564" width="16.21875" customWidth="1"/>
    <col min="2565" max="2565" width="23.21875" customWidth="1"/>
    <col min="2566" max="2566" width="29.88671875" bestFit="1" customWidth="1"/>
    <col min="2567" max="2567" width="16.109375" customWidth="1"/>
    <col min="2568" max="2568" width="16.5546875" customWidth="1"/>
    <col min="2569" max="2569" width="16.44140625" customWidth="1"/>
    <col min="2570" max="2570" width="36.6640625" customWidth="1"/>
    <col min="2572" max="2572" width="2" customWidth="1"/>
    <col min="2817" max="2817" width="1.44140625" customWidth="1"/>
    <col min="2818" max="2818" width="3.77734375" customWidth="1"/>
    <col min="2819" max="2819" width="17.109375" customWidth="1"/>
    <col min="2820" max="2820" width="16.21875" customWidth="1"/>
    <col min="2821" max="2821" width="23.21875" customWidth="1"/>
    <col min="2822" max="2822" width="29.88671875" bestFit="1" customWidth="1"/>
    <col min="2823" max="2823" width="16.109375" customWidth="1"/>
    <col min="2824" max="2824" width="16.5546875" customWidth="1"/>
    <col min="2825" max="2825" width="16.44140625" customWidth="1"/>
    <col min="2826" max="2826" width="36.6640625" customWidth="1"/>
    <col min="2828" max="2828" width="2" customWidth="1"/>
    <col min="3073" max="3073" width="1.44140625" customWidth="1"/>
    <col min="3074" max="3074" width="3.77734375" customWidth="1"/>
    <col min="3075" max="3075" width="17.109375" customWidth="1"/>
    <col min="3076" max="3076" width="16.21875" customWidth="1"/>
    <col min="3077" max="3077" width="23.21875" customWidth="1"/>
    <col min="3078" max="3078" width="29.88671875" bestFit="1" customWidth="1"/>
    <col min="3079" max="3079" width="16.109375" customWidth="1"/>
    <col min="3080" max="3080" width="16.5546875" customWidth="1"/>
    <col min="3081" max="3081" width="16.44140625" customWidth="1"/>
    <col min="3082" max="3082" width="36.6640625" customWidth="1"/>
    <col min="3084" max="3084" width="2" customWidth="1"/>
    <col min="3329" max="3329" width="1.44140625" customWidth="1"/>
    <col min="3330" max="3330" width="3.77734375" customWidth="1"/>
    <col min="3331" max="3331" width="17.109375" customWidth="1"/>
    <col min="3332" max="3332" width="16.21875" customWidth="1"/>
    <col min="3333" max="3333" width="23.21875" customWidth="1"/>
    <col min="3334" max="3334" width="29.88671875" bestFit="1" customWidth="1"/>
    <col min="3335" max="3335" width="16.109375" customWidth="1"/>
    <col min="3336" max="3336" width="16.5546875" customWidth="1"/>
    <col min="3337" max="3337" width="16.44140625" customWidth="1"/>
    <col min="3338" max="3338" width="36.6640625" customWidth="1"/>
    <col min="3340" max="3340" width="2" customWidth="1"/>
    <col min="3585" max="3585" width="1.44140625" customWidth="1"/>
    <col min="3586" max="3586" width="3.77734375" customWidth="1"/>
    <col min="3587" max="3587" width="17.109375" customWidth="1"/>
    <col min="3588" max="3588" width="16.21875" customWidth="1"/>
    <col min="3589" max="3589" width="23.21875" customWidth="1"/>
    <col min="3590" max="3590" width="29.88671875" bestFit="1" customWidth="1"/>
    <col min="3591" max="3591" width="16.109375" customWidth="1"/>
    <col min="3592" max="3592" width="16.5546875" customWidth="1"/>
    <col min="3593" max="3593" width="16.44140625" customWidth="1"/>
    <col min="3594" max="3594" width="36.6640625" customWidth="1"/>
    <col min="3596" max="3596" width="2" customWidth="1"/>
    <col min="3841" max="3841" width="1.44140625" customWidth="1"/>
    <col min="3842" max="3842" width="3.77734375" customWidth="1"/>
    <col min="3843" max="3843" width="17.109375" customWidth="1"/>
    <col min="3844" max="3844" width="16.21875" customWidth="1"/>
    <col min="3845" max="3845" width="23.21875" customWidth="1"/>
    <col min="3846" max="3846" width="29.88671875" bestFit="1" customWidth="1"/>
    <col min="3847" max="3847" width="16.109375" customWidth="1"/>
    <col min="3848" max="3848" width="16.5546875" customWidth="1"/>
    <col min="3849" max="3849" width="16.44140625" customWidth="1"/>
    <col min="3850" max="3850" width="36.6640625" customWidth="1"/>
    <col min="3852" max="3852" width="2" customWidth="1"/>
    <col min="4097" max="4097" width="1.44140625" customWidth="1"/>
    <col min="4098" max="4098" width="3.77734375" customWidth="1"/>
    <col min="4099" max="4099" width="17.109375" customWidth="1"/>
    <col min="4100" max="4100" width="16.21875" customWidth="1"/>
    <col min="4101" max="4101" width="23.21875" customWidth="1"/>
    <col min="4102" max="4102" width="29.88671875" bestFit="1" customWidth="1"/>
    <col min="4103" max="4103" width="16.109375" customWidth="1"/>
    <col min="4104" max="4104" width="16.5546875" customWidth="1"/>
    <col min="4105" max="4105" width="16.44140625" customWidth="1"/>
    <col min="4106" max="4106" width="36.6640625" customWidth="1"/>
    <col min="4108" max="4108" width="2" customWidth="1"/>
    <col min="4353" max="4353" width="1.44140625" customWidth="1"/>
    <col min="4354" max="4354" width="3.77734375" customWidth="1"/>
    <col min="4355" max="4355" width="17.109375" customWidth="1"/>
    <col min="4356" max="4356" width="16.21875" customWidth="1"/>
    <col min="4357" max="4357" width="23.21875" customWidth="1"/>
    <col min="4358" max="4358" width="29.88671875" bestFit="1" customWidth="1"/>
    <col min="4359" max="4359" width="16.109375" customWidth="1"/>
    <col min="4360" max="4360" width="16.5546875" customWidth="1"/>
    <col min="4361" max="4361" width="16.44140625" customWidth="1"/>
    <col min="4362" max="4362" width="36.6640625" customWidth="1"/>
    <col min="4364" max="4364" width="2" customWidth="1"/>
    <col min="4609" max="4609" width="1.44140625" customWidth="1"/>
    <col min="4610" max="4610" width="3.77734375" customWidth="1"/>
    <col min="4611" max="4611" width="17.109375" customWidth="1"/>
    <col min="4612" max="4612" width="16.21875" customWidth="1"/>
    <col min="4613" max="4613" width="23.21875" customWidth="1"/>
    <col min="4614" max="4614" width="29.88671875" bestFit="1" customWidth="1"/>
    <col min="4615" max="4615" width="16.109375" customWidth="1"/>
    <col min="4616" max="4616" width="16.5546875" customWidth="1"/>
    <col min="4617" max="4617" width="16.44140625" customWidth="1"/>
    <col min="4618" max="4618" width="36.6640625" customWidth="1"/>
    <col min="4620" max="4620" width="2" customWidth="1"/>
    <col min="4865" max="4865" width="1.44140625" customWidth="1"/>
    <col min="4866" max="4866" width="3.77734375" customWidth="1"/>
    <col min="4867" max="4867" width="17.109375" customWidth="1"/>
    <col min="4868" max="4868" width="16.21875" customWidth="1"/>
    <col min="4869" max="4869" width="23.21875" customWidth="1"/>
    <col min="4870" max="4870" width="29.88671875" bestFit="1" customWidth="1"/>
    <col min="4871" max="4871" width="16.109375" customWidth="1"/>
    <col min="4872" max="4872" width="16.5546875" customWidth="1"/>
    <col min="4873" max="4873" width="16.44140625" customWidth="1"/>
    <col min="4874" max="4874" width="36.6640625" customWidth="1"/>
    <col min="4876" max="4876" width="2" customWidth="1"/>
    <col min="5121" max="5121" width="1.44140625" customWidth="1"/>
    <col min="5122" max="5122" width="3.77734375" customWidth="1"/>
    <col min="5123" max="5123" width="17.109375" customWidth="1"/>
    <col min="5124" max="5124" width="16.21875" customWidth="1"/>
    <col min="5125" max="5125" width="23.21875" customWidth="1"/>
    <col min="5126" max="5126" width="29.88671875" bestFit="1" customWidth="1"/>
    <col min="5127" max="5127" width="16.109375" customWidth="1"/>
    <col min="5128" max="5128" width="16.5546875" customWidth="1"/>
    <col min="5129" max="5129" width="16.44140625" customWidth="1"/>
    <col min="5130" max="5130" width="36.6640625" customWidth="1"/>
    <col min="5132" max="5132" width="2" customWidth="1"/>
    <col min="5377" max="5377" width="1.44140625" customWidth="1"/>
    <col min="5378" max="5378" width="3.77734375" customWidth="1"/>
    <col min="5379" max="5379" width="17.109375" customWidth="1"/>
    <col min="5380" max="5380" width="16.21875" customWidth="1"/>
    <col min="5381" max="5381" width="23.21875" customWidth="1"/>
    <col min="5382" max="5382" width="29.88671875" bestFit="1" customWidth="1"/>
    <col min="5383" max="5383" width="16.109375" customWidth="1"/>
    <col min="5384" max="5384" width="16.5546875" customWidth="1"/>
    <col min="5385" max="5385" width="16.44140625" customWidth="1"/>
    <col min="5386" max="5386" width="36.6640625" customWidth="1"/>
    <col min="5388" max="5388" width="2" customWidth="1"/>
    <col min="5633" max="5633" width="1.44140625" customWidth="1"/>
    <col min="5634" max="5634" width="3.77734375" customWidth="1"/>
    <col min="5635" max="5635" width="17.109375" customWidth="1"/>
    <col min="5636" max="5636" width="16.21875" customWidth="1"/>
    <col min="5637" max="5637" width="23.21875" customWidth="1"/>
    <col min="5638" max="5638" width="29.88671875" bestFit="1" customWidth="1"/>
    <col min="5639" max="5639" width="16.109375" customWidth="1"/>
    <col min="5640" max="5640" width="16.5546875" customWidth="1"/>
    <col min="5641" max="5641" width="16.44140625" customWidth="1"/>
    <col min="5642" max="5642" width="36.6640625" customWidth="1"/>
    <col min="5644" max="5644" width="2" customWidth="1"/>
    <col min="5889" max="5889" width="1.44140625" customWidth="1"/>
    <col min="5890" max="5890" width="3.77734375" customWidth="1"/>
    <col min="5891" max="5891" width="17.109375" customWidth="1"/>
    <col min="5892" max="5892" width="16.21875" customWidth="1"/>
    <col min="5893" max="5893" width="23.21875" customWidth="1"/>
    <col min="5894" max="5894" width="29.88671875" bestFit="1" customWidth="1"/>
    <col min="5895" max="5895" width="16.109375" customWidth="1"/>
    <col min="5896" max="5896" width="16.5546875" customWidth="1"/>
    <col min="5897" max="5897" width="16.44140625" customWidth="1"/>
    <col min="5898" max="5898" width="36.6640625" customWidth="1"/>
    <col min="5900" max="5900" width="2" customWidth="1"/>
    <col min="6145" max="6145" width="1.44140625" customWidth="1"/>
    <col min="6146" max="6146" width="3.77734375" customWidth="1"/>
    <col min="6147" max="6147" width="17.109375" customWidth="1"/>
    <col min="6148" max="6148" width="16.21875" customWidth="1"/>
    <col min="6149" max="6149" width="23.21875" customWidth="1"/>
    <col min="6150" max="6150" width="29.88671875" bestFit="1" customWidth="1"/>
    <col min="6151" max="6151" width="16.109375" customWidth="1"/>
    <col min="6152" max="6152" width="16.5546875" customWidth="1"/>
    <col min="6153" max="6153" width="16.44140625" customWidth="1"/>
    <col min="6154" max="6154" width="36.6640625" customWidth="1"/>
    <col min="6156" max="6156" width="2" customWidth="1"/>
    <col min="6401" max="6401" width="1.44140625" customWidth="1"/>
    <col min="6402" max="6402" width="3.77734375" customWidth="1"/>
    <col min="6403" max="6403" width="17.109375" customWidth="1"/>
    <col min="6404" max="6404" width="16.21875" customWidth="1"/>
    <col min="6405" max="6405" width="23.21875" customWidth="1"/>
    <col min="6406" max="6406" width="29.88671875" bestFit="1" customWidth="1"/>
    <col min="6407" max="6407" width="16.109375" customWidth="1"/>
    <col min="6408" max="6408" width="16.5546875" customWidth="1"/>
    <col min="6409" max="6409" width="16.44140625" customWidth="1"/>
    <col min="6410" max="6410" width="36.6640625" customWidth="1"/>
    <col min="6412" max="6412" width="2" customWidth="1"/>
    <col min="6657" max="6657" width="1.44140625" customWidth="1"/>
    <col min="6658" max="6658" width="3.77734375" customWidth="1"/>
    <col min="6659" max="6659" width="17.109375" customWidth="1"/>
    <col min="6660" max="6660" width="16.21875" customWidth="1"/>
    <col min="6661" max="6661" width="23.21875" customWidth="1"/>
    <col min="6662" max="6662" width="29.88671875" bestFit="1" customWidth="1"/>
    <col min="6663" max="6663" width="16.109375" customWidth="1"/>
    <col min="6664" max="6664" width="16.5546875" customWidth="1"/>
    <col min="6665" max="6665" width="16.44140625" customWidth="1"/>
    <col min="6666" max="6666" width="36.6640625" customWidth="1"/>
    <col min="6668" max="6668" width="2" customWidth="1"/>
    <col min="6913" max="6913" width="1.44140625" customWidth="1"/>
    <col min="6914" max="6914" width="3.77734375" customWidth="1"/>
    <col min="6915" max="6915" width="17.109375" customWidth="1"/>
    <col min="6916" max="6916" width="16.21875" customWidth="1"/>
    <col min="6917" max="6917" width="23.21875" customWidth="1"/>
    <col min="6918" max="6918" width="29.88671875" bestFit="1" customWidth="1"/>
    <col min="6919" max="6919" width="16.109375" customWidth="1"/>
    <col min="6920" max="6920" width="16.5546875" customWidth="1"/>
    <col min="6921" max="6921" width="16.44140625" customWidth="1"/>
    <col min="6922" max="6922" width="36.6640625" customWidth="1"/>
    <col min="6924" max="6924" width="2" customWidth="1"/>
    <col min="7169" max="7169" width="1.44140625" customWidth="1"/>
    <col min="7170" max="7170" width="3.77734375" customWidth="1"/>
    <col min="7171" max="7171" width="17.109375" customWidth="1"/>
    <col min="7172" max="7172" width="16.21875" customWidth="1"/>
    <col min="7173" max="7173" width="23.21875" customWidth="1"/>
    <col min="7174" max="7174" width="29.88671875" bestFit="1" customWidth="1"/>
    <col min="7175" max="7175" width="16.109375" customWidth="1"/>
    <col min="7176" max="7176" width="16.5546875" customWidth="1"/>
    <col min="7177" max="7177" width="16.44140625" customWidth="1"/>
    <col min="7178" max="7178" width="36.6640625" customWidth="1"/>
    <col min="7180" max="7180" width="2" customWidth="1"/>
    <col min="7425" max="7425" width="1.44140625" customWidth="1"/>
    <col min="7426" max="7426" width="3.77734375" customWidth="1"/>
    <col min="7427" max="7427" width="17.109375" customWidth="1"/>
    <col min="7428" max="7428" width="16.21875" customWidth="1"/>
    <col min="7429" max="7429" width="23.21875" customWidth="1"/>
    <col min="7430" max="7430" width="29.88671875" bestFit="1" customWidth="1"/>
    <col min="7431" max="7431" width="16.109375" customWidth="1"/>
    <col min="7432" max="7432" width="16.5546875" customWidth="1"/>
    <col min="7433" max="7433" width="16.44140625" customWidth="1"/>
    <col min="7434" max="7434" width="36.6640625" customWidth="1"/>
    <col min="7436" max="7436" width="2" customWidth="1"/>
    <col min="7681" max="7681" width="1.44140625" customWidth="1"/>
    <col min="7682" max="7682" width="3.77734375" customWidth="1"/>
    <col min="7683" max="7683" width="17.109375" customWidth="1"/>
    <col min="7684" max="7684" width="16.21875" customWidth="1"/>
    <col min="7685" max="7685" width="23.21875" customWidth="1"/>
    <col min="7686" max="7686" width="29.88671875" bestFit="1" customWidth="1"/>
    <col min="7687" max="7687" width="16.109375" customWidth="1"/>
    <col min="7688" max="7688" width="16.5546875" customWidth="1"/>
    <col min="7689" max="7689" width="16.44140625" customWidth="1"/>
    <col min="7690" max="7690" width="36.6640625" customWidth="1"/>
    <col min="7692" max="7692" width="2" customWidth="1"/>
    <col min="7937" max="7937" width="1.44140625" customWidth="1"/>
    <col min="7938" max="7938" width="3.77734375" customWidth="1"/>
    <col min="7939" max="7939" width="17.109375" customWidth="1"/>
    <col min="7940" max="7940" width="16.21875" customWidth="1"/>
    <col min="7941" max="7941" width="23.21875" customWidth="1"/>
    <col min="7942" max="7942" width="29.88671875" bestFit="1" customWidth="1"/>
    <col min="7943" max="7943" width="16.109375" customWidth="1"/>
    <col min="7944" max="7944" width="16.5546875" customWidth="1"/>
    <col min="7945" max="7945" width="16.44140625" customWidth="1"/>
    <col min="7946" max="7946" width="36.6640625" customWidth="1"/>
    <col min="7948" max="7948" width="2" customWidth="1"/>
    <col min="8193" max="8193" width="1.44140625" customWidth="1"/>
    <col min="8194" max="8194" width="3.77734375" customWidth="1"/>
    <col min="8195" max="8195" width="17.109375" customWidth="1"/>
    <col min="8196" max="8196" width="16.21875" customWidth="1"/>
    <col min="8197" max="8197" width="23.21875" customWidth="1"/>
    <col min="8198" max="8198" width="29.88671875" bestFit="1" customWidth="1"/>
    <col min="8199" max="8199" width="16.109375" customWidth="1"/>
    <col min="8200" max="8200" width="16.5546875" customWidth="1"/>
    <col min="8201" max="8201" width="16.44140625" customWidth="1"/>
    <col min="8202" max="8202" width="36.6640625" customWidth="1"/>
    <col min="8204" max="8204" width="2" customWidth="1"/>
    <col min="8449" max="8449" width="1.44140625" customWidth="1"/>
    <col min="8450" max="8450" width="3.77734375" customWidth="1"/>
    <col min="8451" max="8451" width="17.109375" customWidth="1"/>
    <col min="8452" max="8452" width="16.21875" customWidth="1"/>
    <col min="8453" max="8453" width="23.21875" customWidth="1"/>
    <col min="8454" max="8454" width="29.88671875" bestFit="1" customWidth="1"/>
    <col min="8455" max="8455" width="16.109375" customWidth="1"/>
    <col min="8456" max="8456" width="16.5546875" customWidth="1"/>
    <col min="8457" max="8457" width="16.44140625" customWidth="1"/>
    <col min="8458" max="8458" width="36.6640625" customWidth="1"/>
    <col min="8460" max="8460" width="2" customWidth="1"/>
    <col min="8705" max="8705" width="1.44140625" customWidth="1"/>
    <col min="8706" max="8706" width="3.77734375" customWidth="1"/>
    <col min="8707" max="8707" width="17.109375" customWidth="1"/>
    <col min="8708" max="8708" width="16.21875" customWidth="1"/>
    <col min="8709" max="8709" width="23.21875" customWidth="1"/>
    <col min="8710" max="8710" width="29.88671875" bestFit="1" customWidth="1"/>
    <col min="8711" max="8711" width="16.109375" customWidth="1"/>
    <col min="8712" max="8712" width="16.5546875" customWidth="1"/>
    <col min="8713" max="8713" width="16.44140625" customWidth="1"/>
    <col min="8714" max="8714" width="36.6640625" customWidth="1"/>
    <col min="8716" max="8716" width="2" customWidth="1"/>
    <col min="8961" max="8961" width="1.44140625" customWidth="1"/>
    <col min="8962" max="8962" width="3.77734375" customWidth="1"/>
    <col min="8963" max="8963" width="17.109375" customWidth="1"/>
    <col min="8964" max="8964" width="16.21875" customWidth="1"/>
    <col min="8965" max="8965" width="23.21875" customWidth="1"/>
    <col min="8966" max="8966" width="29.88671875" bestFit="1" customWidth="1"/>
    <col min="8967" max="8967" width="16.109375" customWidth="1"/>
    <col min="8968" max="8968" width="16.5546875" customWidth="1"/>
    <col min="8969" max="8969" width="16.44140625" customWidth="1"/>
    <col min="8970" max="8970" width="36.6640625" customWidth="1"/>
    <col min="8972" max="8972" width="2" customWidth="1"/>
    <col min="9217" max="9217" width="1.44140625" customWidth="1"/>
    <col min="9218" max="9218" width="3.77734375" customWidth="1"/>
    <col min="9219" max="9219" width="17.109375" customWidth="1"/>
    <col min="9220" max="9220" width="16.21875" customWidth="1"/>
    <col min="9221" max="9221" width="23.21875" customWidth="1"/>
    <col min="9222" max="9222" width="29.88671875" bestFit="1" customWidth="1"/>
    <col min="9223" max="9223" width="16.109375" customWidth="1"/>
    <col min="9224" max="9224" width="16.5546875" customWidth="1"/>
    <col min="9225" max="9225" width="16.44140625" customWidth="1"/>
    <col min="9226" max="9226" width="36.6640625" customWidth="1"/>
    <col min="9228" max="9228" width="2" customWidth="1"/>
    <col min="9473" max="9473" width="1.44140625" customWidth="1"/>
    <col min="9474" max="9474" width="3.77734375" customWidth="1"/>
    <col min="9475" max="9475" width="17.109375" customWidth="1"/>
    <col min="9476" max="9476" width="16.21875" customWidth="1"/>
    <col min="9477" max="9477" width="23.21875" customWidth="1"/>
    <col min="9478" max="9478" width="29.88671875" bestFit="1" customWidth="1"/>
    <col min="9479" max="9479" width="16.109375" customWidth="1"/>
    <col min="9480" max="9480" width="16.5546875" customWidth="1"/>
    <col min="9481" max="9481" width="16.44140625" customWidth="1"/>
    <col min="9482" max="9482" width="36.6640625" customWidth="1"/>
    <col min="9484" max="9484" width="2" customWidth="1"/>
    <col min="9729" max="9729" width="1.44140625" customWidth="1"/>
    <col min="9730" max="9730" width="3.77734375" customWidth="1"/>
    <col min="9731" max="9731" width="17.109375" customWidth="1"/>
    <col min="9732" max="9732" width="16.21875" customWidth="1"/>
    <col min="9733" max="9733" width="23.21875" customWidth="1"/>
    <col min="9734" max="9734" width="29.88671875" bestFit="1" customWidth="1"/>
    <col min="9735" max="9735" width="16.109375" customWidth="1"/>
    <col min="9736" max="9736" width="16.5546875" customWidth="1"/>
    <col min="9737" max="9737" width="16.44140625" customWidth="1"/>
    <col min="9738" max="9738" width="36.6640625" customWidth="1"/>
    <col min="9740" max="9740" width="2" customWidth="1"/>
    <col min="9985" max="9985" width="1.44140625" customWidth="1"/>
    <col min="9986" max="9986" width="3.77734375" customWidth="1"/>
    <col min="9987" max="9987" width="17.109375" customWidth="1"/>
    <col min="9988" max="9988" width="16.21875" customWidth="1"/>
    <col min="9989" max="9989" width="23.21875" customWidth="1"/>
    <col min="9990" max="9990" width="29.88671875" bestFit="1" customWidth="1"/>
    <col min="9991" max="9991" width="16.109375" customWidth="1"/>
    <col min="9992" max="9992" width="16.5546875" customWidth="1"/>
    <col min="9993" max="9993" width="16.44140625" customWidth="1"/>
    <col min="9994" max="9994" width="36.6640625" customWidth="1"/>
    <col min="9996" max="9996" width="2" customWidth="1"/>
    <col min="10241" max="10241" width="1.44140625" customWidth="1"/>
    <col min="10242" max="10242" width="3.77734375" customWidth="1"/>
    <col min="10243" max="10243" width="17.109375" customWidth="1"/>
    <col min="10244" max="10244" width="16.21875" customWidth="1"/>
    <col min="10245" max="10245" width="23.21875" customWidth="1"/>
    <col min="10246" max="10246" width="29.88671875" bestFit="1" customWidth="1"/>
    <col min="10247" max="10247" width="16.109375" customWidth="1"/>
    <col min="10248" max="10248" width="16.5546875" customWidth="1"/>
    <col min="10249" max="10249" width="16.44140625" customWidth="1"/>
    <col min="10250" max="10250" width="36.6640625" customWidth="1"/>
    <col min="10252" max="10252" width="2" customWidth="1"/>
    <col min="10497" max="10497" width="1.44140625" customWidth="1"/>
    <col min="10498" max="10498" width="3.77734375" customWidth="1"/>
    <col min="10499" max="10499" width="17.109375" customWidth="1"/>
    <col min="10500" max="10500" width="16.21875" customWidth="1"/>
    <col min="10501" max="10501" width="23.21875" customWidth="1"/>
    <col min="10502" max="10502" width="29.88671875" bestFit="1" customWidth="1"/>
    <col min="10503" max="10503" width="16.109375" customWidth="1"/>
    <col min="10504" max="10504" width="16.5546875" customWidth="1"/>
    <col min="10505" max="10505" width="16.44140625" customWidth="1"/>
    <col min="10506" max="10506" width="36.6640625" customWidth="1"/>
    <col min="10508" max="10508" width="2" customWidth="1"/>
    <col min="10753" max="10753" width="1.44140625" customWidth="1"/>
    <col min="10754" max="10754" width="3.77734375" customWidth="1"/>
    <col min="10755" max="10755" width="17.109375" customWidth="1"/>
    <col min="10756" max="10756" width="16.21875" customWidth="1"/>
    <col min="10757" max="10757" width="23.21875" customWidth="1"/>
    <col min="10758" max="10758" width="29.88671875" bestFit="1" customWidth="1"/>
    <col min="10759" max="10759" width="16.109375" customWidth="1"/>
    <col min="10760" max="10760" width="16.5546875" customWidth="1"/>
    <col min="10761" max="10761" width="16.44140625" customWidth="1"/>
    <col min="10762" max="10762" width="36.6640625" customWidth="1"/>
    <col min="10764" max="10764" width="2" customWidth="1"/>
    <col min="11009" max="11009" width="1.44140625" customWidth="1"/>
    <col min="11010" max="11010" width="3.77734375" customWidth="1"/>
    <col min="11011" max="11011" width="17.109375" customWidth="1"/>
    <col min="11012" max="11012" width="16.21875" customWidth="1"/>
    <col min="11013" max="11013" width="23.21875" customWidth="1"/>
    <col min="11014" max="11014" width="29.88671875" bestFit="1" customWidth="1"/>
    <col min="11015" max="11015" width="16.109375" customWidth="1"/>
    <col min="11016" max="11016" width="16.5546875" customWidth="1"/>
    <col min="11017" max="11017" width="16.44140625" customWidth="1"/>
    <col min="11018" max="11018" width="36.6640625" customWidth="1"/>
    <col min="11020" max="11020" width="2" customWidth="1"/>
    <col min="11265" max="11265" width="1.44140625" customWidth="1"/>
    <col min="11266" max="11266" width="3.77734375" customWidth="1"/>
    <col min="11267" max="11267" width="17.109375" customWidth="1"/>
    <col min="11268" max="11268" width="16.21875" customWidth="1"/>
    <col min="11269" max="11269" width="23.21875" customWidth="1"/>
    <col min="11270" max="11270" width="29.88671875" bestFit="1" customWidth="1"/>
    <col min="11271" max="11271" width="16.109375" customWidth="1"/>
    <col min="11272" max="11272" width="16.5546875" customWidth="1"/>
    <col min="11273" max="11273" width="16.44140625" customWidth="1"/>
    <col min="11274" max="11274" width="36.6640625" customWidth="1"/>
    <col min="11276" max="11276" width="2" customWidth="1"/>
    <col min="11521" max="11521" width="1.44140625" customWidth="1"/>
    <col min="11522" max="11522" width="3.77734375" customWidth="1"/>
    <col min="11523" max="11523" width="17.109375" customWidth="1"/>
    <col min="11524" max="11524" width="16.21875" customWidth="1"/>
    <col min="11525" max="11525" width="23.21875" customWidth="1"/>
    <col min="11526" max="11526" width="29.88671875" bestFit="1" customWidth="1"/>
    <col min="11527" max="11527" width="16.109375" customWidth="1"/>
    <col min="11528" max="11528" width="16.5546875" customWidth="1"/>
    <col min="11529" max="11529" width="16.44140625" customWidth="1"/>
    <col min="11530" max="11530" width="36.6640625" customWidth="1"/>
    <col min="11532" max="11532" width="2" customWidth="1"/>
    <col min="11777" max="11777" width="1.44140625" customWidth="1"/>
    <col min="11778" max="11778" width="3.77734375" customWidth="1"/>
    <col min="11779" max="11779" width="17.109375" customWidth="1"/>
    <col min="11780" max="11780" width="16.21875" customWidth="1"/>
    <col min="11781" max="11781" width="23.21875" customWidth="1"/>
    <col min="11782" max="11782" width="29.88671875" bestFit="1" customWidth="1"/>
    <col min="11783" max="11783" width="16.109375" customWidth="1"/>
    <col min="11784" max="11784" width="16.5546875" customWidth="1"/>
    <col min="11785" max="11785" width="16.44140625" customWidth="1"/>
    <col min="11786" max="11786" width="36.6640625" customWidth="1"/>
    <col min="11788" max="11788" width="2" customWidth="1"/>
    <col min="12033" max="12033" width="1.44140625" customWidth="1"/>
    <col min="12034" max="12034" width="3.77734375" customWidth="1"/>
    <col min="12035" max="12035" width="17.109375" customWidth="1"/>
    <col min="12036" max="12036" width="16.21875" customWidth="1"/>
    <col min="12037" max="12037" width="23.21875" customWidth="1"/>
    <col min="12038" max="12038" width="29.88671875" bestFit="1" customWidth="1"/>
    <col min="12039" max="12039" width="16.109375" customWidth="1"/>
    <col min="12040" max="12040" width="16.5546875" customWidth="1"/>
    <col min="12041" max="12041" width="16.44140625" customWidth="1"/>
    <col min="12042" max="12042" width="36.6640625" customWidth="1"/>
    <col min="12044" max="12044" width="2" customWidth="1"/>
    <col min="12289" max="12289" width="1.44140625" customWidth="1"/>
    <col min="12290" max="12290" width="3.77734375" customWidth="1"/>
    <col min="12291" max="12291" width="17.109375" customWidth="1"/>
    <col min="12292" max="12292" width="16.21875" customWidth="1"/>
    <col min="12293" max="12293" width="23.21875" customWidth="1"/>
    <col min="12294" max="12294" width="29.88671875" bestFit="1" customWidth="1"/>
    <col min="12295" max="12295" width="16.109375" customWidth="1"/>
    <col min="12296" max="12296" width="16.5546875" customWidth="1"/>
    <col min="12297" max="12297" width="16.44140625" customWidth="1"/>
    <col min="12298" max="12298" width="36.6640625" customWidth="1"/>
    <col min="12300" max="12300" width="2" customWidth="1"/>
    <col min="12545" max="12545" width="1.44140625" customWidth="1"/>
    <col min="12546" max="12546" width="3.77734375" customWidth="1"/>
    <col min="12547" max="12547" width="17.109375" customWidth="1"/>
    <col min="12548" max="12548" width="16.21875" customWidth="1"/>
    <col min="12549" max="12549" width="23.21875" customWidth="1"/>
    <col min="12550" max="12550" width="29.88671875" bestFit="1" customWidth="1"/>
    <col min="12551" max="12551" width="16.109375" customWidth="1"/>
    <col min="12552" max="12552" width="16.5546875" customWidth="1"/>
    <col min="12553" max="12553" width="16.44140625" customWidth="1"/>
    <col min="12554" max="12554" width="36.6640625" customWidth="1"/>
    <col min="12556" max="12556" width="2" customWidth="1"/>
    <col min="12801" max="12801" width="1.44140625" customWidth="1"/>
    <col min="12802" max="12802" width="3.77734375" customWidth="1"/>
    <col min="12803" max="12803" width="17.109375" customWidth="1"/>
    <col min="12804" max="12804" width="16.21875" customWidth="1"/>
    <col min="12805" max="12805" width="23.21875" customWidth="1"/>
    <col min="12806" max="12806" width="29.88671875" bestFit="1" customWidth="1"/>
    <col min="12807" max="12807" width="16.109375" customWidth="1"/>
    <col min="12808" max="12808" width="16.5546875" customWidth="1"/>
    <col min="12809" max="12809" width="16.44140625" customWidth="1"/>
    <col min="12810" max="12810" width="36.6640625" customWidth="1"/>
    <col min="12812" max="12812" width="2" customWidth="1"/>
    <col min="13057" max="13057" width="1.44140625" customWidth="1"/>
    <col min="13058" max="13058" width="3.77734375" customWidth="1"/>
    <col min="13059" max="13059" width="17.109375" customWidth="1"/>
    <col min="13060" max="13060" width="16.21875" customWidth="1"/>
    <col min="13061" max="13061" width="23.21875" customWidth="1"/>
    <col min="13062" max="13062" width="29.88671875" bestFit="1" customWidth="1"/>
    <col min="13063" max="13063" width="16.109375" customWidth="1"/>
    <col min="13064" max="13064" width="16.5546875" customWidth="1"/>
    <col min="13065" max="13065" width="16.44140625" customWidth="1"/>
    <col min="13066" max="13066" width="36.6640625" customWidth="1"/>
    <col min="13068" max="13068" width="2" customWidth="1"/>
    <col min="13313" max="13313" width="1.44140625" customWidth="1"/>
    <col min="13314" max="13314" width="3.77734375" customWidth="1"/>
    <col min="13315" max="13315" width="17.109375" customWidth="1"/>
    <col min="13316" max="13316" width="16.21875" customWidth="1"/>
    <col min="13317" max="13317" width="23.21875" customWidth="1"/>
    <col min="13318" max="13318" width="29.88671875" bestFit="1" customWidth="1"/>
    <col min="13319" max="13319" width="16.109375" customWidth="1"/>
    <col min="13320" max="13320" width="16.5546875" customWidth="1"/>
    <col min="13321" max="13321" width="16.44140625" customWidth="1"/>
    <col min="13322" max="13322" width="36.6640625" customWidth="1"/>
    <col min="13324" max="13324" width="2" customWidth="1"/>
    <col min="13569" max="13569" width="1.44140625" customWidth="1"/>
    <col min="13570" max="13570" width="3.77734375" customWidth="1"/>
    <col min="13571" max="13571" width="17.109375" customWidth="1"/>
    <col min="13572" max="13572" width="16.21875" customWidth="1"/>
    <col min="13573" max="13573" width="23.21875" customWidth="1"/>
    <col min="13574" max="13574" width="29.88671875" bestFit="1" customWidth="1"/>
    <col min="13575" max="13575" width="16.109375" customWidth="1"/>
    <col min="13576" max="13576" width="16.5546875" customWidth="1"/>
    <col min="13577" max="13577" width="16.44140625" customWidth="1"/>
    <col min="13578" max="13578" width="36.6640625" customWidth="1"/>
    <col min="13580" max="13580" width="2" customWidth="1"/>
    <col min="13825" max="13825" width="1.44140625" customWidth="1"/>
    <col min="13826" max="13826" width="3.77734375" customWidth="1"/>
    <col min="13827" max="13827" width="17.109375" customWidth="1"/>
    <col min="13828" max="13828" width="16.21875" customWidth="1"/>
    <col min="13829" max="13829" width="23.21875" customWidth="1"/>
    <col min="13830" max="13830" width="29.88671875" bestFit="1" customWidth="1"/>
    <col min="13831" max="13831" width="16.109375" customWidth="1"/>
    <col min="13832" max="13832" width="16.5546875" customWidth="1"/>
    <col min="13833" max="13833" width="16.44140625" customWidth="1"/>
    <col min="13834" max="13834" width="36.6640625" customWidth="1"/>
    <col min="13836" max="13836" width="2" customWidth="1"/>
    <col min="14081" max="14081" width="1.44140625" customWidth="1"/>
    <col min="14082" max="14082" width="3.77734375" customWidth="1"/>
    <col min="14083" max="14083" width="17.109375" customWidth="1"/>
    <col min="14084" max="14084" width="16.21875" customWidth="1"/>
    <col min="14085" max="14085" width="23.21875" customWidth="1"/>
    <col min="14086" max="14086" width="29.88671875" bestFit="1" customWidth="1"/>
    <col min="14087" max="14087" width="16.109375" customWidth="1"/>
    <col min="14088" max="14088" width="16.5546875" customWidth="1"/>
    <col min="14089" max="14089" width="16.44140625" customWidth="1"/>
    <col min="14090" max="14090" width="36.6640625" customWidth="1"/>
    <col min="14092" max="14092" width="2" customWidth="1"/>
    <col min="14337" max="14337" width="1.44140625" customWidth="1"/>
    <col min="14338" max="14338" width="3.77734375" customWidth="1"/>
    <col min="14339" max="14339" width="17.109375" customWidth="1"/>
    <col min="14340" max="14340" width="16.21875" customWidth="1"/>
    <col min="14341" max="14341" width="23.21875" customWidth="1"/>
    <col min="14342" max="14342" width="29.88671875" bestFit="1" customWidth="1"/>
    <col min="14343" max="14343" width="16.109375" customWidth="1"/>
    <col min="14344" max="14344" width="16.5546875" customWidth="1"/>
    <col min="14345" max="14345" width="16.44140625" customWidth="1"/>
    <col min="14346" max="14346" width="36.6640625" customWidth="1"/>
    <col min="14348" max="14348" width="2" customWidth="1"/>
    <col min="14593" max="14593" width="1.44140625" customWidth="1"/>
    <col min="14594" max="14594" width="3.77734375" customWidth="1"/>
    <col min="14595" max="14595" width="17.109375" customWidth="1"/>
    <col min="14596" max="14596" width="16.21875" customWidth="1"/>
    <col min="14597" max="14597" width="23.21875" customWidth="1"/>
    <col min="14598" max="14598" width="29.88671875" bestFit="1" customWidth="1"/>
    <col min="14599" max="14599" width="16.109375" customWidth="1"/>
    <col min="14600" max="14600" width="16.5546875" customWidth="1"/>
    <col min="14601" max="14601" width="16.44140625" customWidth="1"/>
    <col min="14602" max="14602" width="36.6640625" customWidth="1"/>
    <col min="14604" max="14604" width="2" customWidth="1"/>
    <col min="14849" max="14849" width="1.44140625" customWidth="1"/>
    <col min="14850" max="14850" width="3.77734375" customWidth="1"/>
    <col min="14851" max="14851" width="17.109375" customWidth="1"/>
    <col min="14852" max="14852" width="16.21875" customWidth="1"/>
    <col min="14853" max="14853" width="23.21875" customWidth="1"/>
    <col min="14854" max="14854" width="29.88671875" bestFit="1" customWidth="1"/>
    <col min="14855" max="14855" width="16.109375" customWidth="1"/>
    <col min="14856" max="14856" width="16.5546875" customWidth="1"/>
    <col min="14857" max="14857" width="16.44140625" customWidth="1"/>
    <col min="14858" max="14858" width="36.6640625" customWidth="1"/>
    <col min="14860" max="14860" width="2" customWidth="1"/>
    <col min="15105" max="15105" width="1.44140625" customWidth="1"/>
    <col min="15106" max="15106" width="3.77734375" customWidth="1"/>
    <col min="15107" max="15107" width="17.109375" customWidth="1"/>
    <col min="15108" max="15108" width="16.21875" customWidth="1"/>
    <col min="15109" max="15109" width="23.21875" customWidth="1"/>
    <col min="15110" max="15110" width="29.88671875" bestFit="1" customWidth="1"/>
    <col min="15111" max="15111" width="16.109375" customWidth="1"/>
    <col min="15112" max="15112" width="16.5546875" customWidth="1"/>
    <col min="15113" max="15113" width="16.44140625" customWidth="1"/>
    <col min="15114" max="15114" width="36.6640625" customWidth="1"/>
    <col min="15116" max="15116" width="2" customWidth="1"/>
    <col min="15361" max="15361" width="1.44140625" customWidth="1"/>
    <col min="15362" max="15362" width="3.77734375" customWidth="1"/>
    <col min="15363" max="15363" width="17.109375" customWidth="1"/>
    <col min="15364" max="15364" width="16.21875" customWidth="1"/>
    <col min="15365" max="15365" width="23.21875" customWidth="1"/>
    <col min="15366" max="15366" width="29.88671875" bestFit="1" customWidth="1"/>
    <col min="15367" max="15367" width="16.109375" customWidth="1"/>
    <col min="15368" max="15368" width="16.5546875" customWidth="1"/>
    <col min="15369" max="15369" width="16.44140625" customWidth="1"/>
    <col min="15370" max="15370" width="36.6640625" customWidth="1"/>
    <col min="15372" max="15372" width="2" customWidth="1"/>
    <col min="15617" max="15617" width="1.44140625" customWidth="1"/>
    <col min="15618" max="15618" width="3.77734375" customWidth="1"/>
    <col min="15619" max="15619" width="17.109375" customWidth="1"/>
    <col min="15620" max="15620" width="16.21875" customWidth="1"/>
    <col min="15621" max="15621" width="23.21875" customWidth="1"/>
    <col min="15622" max="15622" width="29.88671875" bestFit="1" customWidth="1"/>
    <col min="15623" max="15623" width="16.109375" customWidth="1"/>
    <col min="15624" max="15624" width="16.5546875" customWidth="1"/>
    <col min="15625" max="15625" width="16.44140625" customWidth="1"/>
    <col min="15626" max="15626" width="36.6640625" customWidth="1"/>
    <col min="15628" max="15628" width="2" customWidth="1"/>
    <col min="15873" max="15873" width="1.44140625" customWidth="1"/>
    <col min="15874" max="15874" width="3.77734375" customWidth="1"/>
    <col min="15875" max="15875" width="17.109375" customWidth="1"/>
    <col min="15876" max="15876" width="16.21875" customWidth="1"/>
    <col min="15877" max="15877" width="23.21875" customWidth="1"/>
    <col min="15878" max="15878" width="29.88671875" bestFit="1" customWidth="1"/>
    <col min="15879" max="15879" width="16.109375" customWidth="1"/>
    <col min="15880" max="15880" width="16.5546875" customWidth="1"/>
    <col min="15881" max="15881" width="16.44140625" customWidth="1"/>
    <col min="15882" max="15882" width="36.6640625" customWidth="1"/>
    <col min="15884" max="15884" width="2" customWidth="1"/>
    <col min="16129" max="16129" width="1.44140625" customWidth="1"/>
    <col min="16130" max="16130" width="3.77734375" customWidth="1"/>
    <col min="16131" max="16131" width="17.109375" customWidth="1"/>
    <col min="16132" max="16132" width="16.21875" customWidth="1"/>
    <col min="16133" max="16133" width="23.21875" customWidth="1"/>
    <col min="16134" max="16134" width="29.88671875" bestFit="1" customWidth="1"/>
    <col min="16135" max="16135" width="16.109375" customWidth="1"/>
    <col min="16136" max="16136" width="16.5546875" customWidth="1"/>
    <col min="16137" max="16137" width="16.44140625" customWidth="1"/>
    <col min="16138" max="16138" width="36.6640625" customWidth="1"/>
    <col min="16140" max="16140" width="2" customWidth="1"/>
  </cols>
  <sheetData>
    <row r="1" spans="1:36" ht="18.75" thickBot="1" x14ac:dyDescent="0.25">
      <c r="A1" s="119"/>
      <c r="B1" s="119"/>
      <c r="C1" s="120" t="s">
        <v>105</v>
      </c>
      <c r="D1" s="120"/>
      <c r="E1" s="121"/>
      <c r="F1" s="122"/>
      <c r="G1" s="123"/>
      <c r="H1" s="696"/>
      <c r="I1" s="122"/>
      <c r="J1" s="124"/>
      <c r="K1" s="125"/>
    </row>
    <row r="2" spans="1:36" ht="32.25" thickBot="1" x14ac:dyDescent="0.25">
      <c r="A2" s="126"/>
      <c r="B2" s="126"/>
      <c r="C2" s="127" t="s">
        <v>106</v>
      </c>
      <c r="D2" s="170" t="s">
        <v>107</v>
      </c>
      <c r="E2" s="583" t="s">
        <v>108</v>
      </c>
      <c r="F2" s="583" t="s">
        <v>109</v>
      </c>
      <c r="G2" s="583" t="s">
        <v>110</v>
      </c>
      <c r="H2" s="583" t="s">
        <v>111</v>
      </c>
      <c r="I2" s="583" t="s">
        <v>112</v>
      </c>
      <c r="J2" s="584" t="s">
        <v>113</v>
      </c>
      <c r="K2" s="576" t="s">
        <v>516</v>
      </c>
    </row>
    <row r="3" spans="1:36" ht="21.75" customHeight="1" x14ac:dyDescent="0.25">
      <c r="A3" s="129"/>
      <c r="B3" s="129"/>
      <c r="C3" s="415" t="s">
        <v>114</v>
      </c>
      <c r="D3" s="577"/>
      <c r="E3" s="577"/>
      <c r="F3" s="577"/>
      <c r="G3" s="577"/>
      <c r="H3" s="610">
        <v>193.5</v>
      </c>
      <c r="I3" s="610">
        <f>I4+I20+I21</f>
        <v>311.63</v>
      </c>
      <c r="J3" s="577"/>
      <c r="K3" s="577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6"/>
      <c r="AD3" s="366"/>
      <c r="AE3" s="366"/>
      <c r="AF3" s="366"/>
      <c r="AG3" s="366"/>
      <c r="AH3" s="366"/>
      <c r="AI3" s="366"/>
      <c r="AJ3" s="366"/>
    </row>
    <row r="4" spans="1:36" x14ac:dyDescent="0.2">
      <c r="A4" s="130"/>
      <c r="B4" s="130"/>
      <c r="C4" s="416" t="s">
        <v>115</v>
      </c>
      <c r="D4" s="233" t="s">
        <v>116</v>
      </c>
      <c r="E4" s="233" t="s">
        <v>117</v>
      </c>
      <c r="F4" s="233" t="s">
        <v>117</v>
      </c>
      <c r="G4" s="233" t="s">
        <v>117</v>
      </c>
      <c r="H4" s="585">
        <f>SUM(H5:H16)</f>
        <v>0</v>
      </c>
      <c r="I4" s="585">
        <f>SUM(I5:I16)</f>
        <v>218.21</v>
      </c>
      <c r="J4" s="571" t="s">
        <v>117</v>
      </c>
      <c r="K4" s="58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</row>
    <row r="5" spans="1:36" x14ac:dyDescent="0.2">
      <c r="A5" s="131"/>
      <c r="B5" s="131"/>
      <c r="C5" s="367" t="s">
        <v>117</v>
      </c>
      <c r="D5" s="323" t="s">
        <v>118</v>
      </c>
      <c r="E5" s="418"/>
      <c r="F5" s="343" t="s">
        <v>526</v>
      </c>
      <c r="G5" s="343" t="s">
        <v>527</v>
      </c>
      <c r="H5" s="342"/>
      <c r="I5" s="342">
        <v>45.5</v>
      </c>
      <c r="J5" s="572" t="s">
        <v>528</v>
      </c>
      <c r="K5" s="578" t="s">
        <v>529</v>
      </c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</row>
    <row r="6" spans="1:36" x14ac:dyDescent="0.2">
      <c r="A6" s="131"/>
      <c r="B6" s="131"/>
      <c r="C6" s="367"/>
      <c r="D6" s="323" t="s">
        <v>118</v>
      </c>
      <c r="E6" s="418"/>
      <c r="F6" s="343" t="s">
        <v>530</v>
      </c>
      <c r="G6" s="343" t="s">
        <v>531</v>
      </c>
      <c r="H6" s="342"/>
      <c r="I6" s="361">
        <v>20.51</v>
      </c>
      <c r="J6" s="573" t="s">
        <v>528</v>
      </c>
      <c r="K6" s="578" t="s">
        <v>532</v>
      </c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</row>
    <row r="7" spans="1:36" x14ac:dyDescent="0.2">
      <c r="A7" s="131"/>
      <c r="B7" s="131"/>
      <c r="C7" s="367"/>
      <c r="D7" s="323" t="s">
        <v>118</v>
      </c>
      <c r="E7" s="418"/>
      <c r="F7" s="343" t="s">
        <v>533</v>
      </c>
      <c r="G7" s="343" t="s">
        <v>531</v>
      </c>
      <c r="H7" s="342"/>
      <c r="I7" s="361">
        <v>0</v>
      </c>
      <c r="J7" s="573" t="s">
        <v>534</v>
      </c>
      <c r="K7" s="578" t="s">
        <v>535</v>
      </c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  <c r="AJ7" s="366"/>
    </row>
    <row r="8" spans="1:36" x14ac:dyDescent="0.2">
      <c r="A8" s="131"/>
      <c r="B8" s="131"/>
      <c r="C8" s="367"/>
      <c r="D8" s="323" t="s">
        <v>118</v>
      </c>
      <c r="E8" s="418"/>
      <c r="F8" s="343" t="s">
        <v>536</v>
      </c>
      <c r="G8" s="343" t="s">
        <v>531</v>
      </c>
      <c r="H8" s="342"/>
      <c r="I8" s="361">
        <v>0.46</v>
      </c>
      <c r="J8" s="573" t="s">
        <v>528</v>
      </c>
      <c r="K8" s="578" t="s">
        <v>537</v>
      </c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6"/>
      <c r="AG8" s="366"/>
      <c r="AH8" s="366"/>
      <c r="AI8" s="366"/>
      <c r="AJ8" s="366"/>
    </row>
    <row r="9" spans="1:36" x14ac:dyDescent="0.2">
      <c r="A9" s="131"/>
      <c r="B9" s="131"/>
      <c r="C9" s="367"/>
      <c r="D9" s="323" t="s">
        <v>118</v>
      </c>
      <c r="E9" s="418"/>
      <c r="F9" s="343" t="s">
        <v>538</v>
      </c>
      <c r="G9" s="343" t="s">
        <v>531</v>
      </c>
      <c r="H9" s="342"/>
      <c r="I9" s="361">
        <v>9.02</v>
      </c>
      <c r="J9" s="573" t="s">
        <v>528</v>
      </c>
      <c r="K9" s="578" t="s">
        <v>539</v>
      </c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AE9" s="366"/>
      <c r="AF9" s="366"/>
      <c r="AG9" s="366"/>
      <c r="AH9" s="366"/>
      <c r="AI9" s="366"/>
      <c r="AJ9" s="366"/>
    </row>
    <row r="10" spans="1:36" x14ac:dyDescent="0.2">
      <c r="A10" s="131"/>
      <c r="B10" s="131"/>
      <c r="C10" s="367"/>
      <c r="D10" s="323" t="s">
        <v>118</v>
      </c>
      <c r="E10" s="418"/>
      <c r="F10" s="343" t="s">
        <v>540</v>
      </c>
      <c r="G10" s="343" t="s">
        <v>531</v>
      </c>
      <c r="H10" s="342"/>
      <c r="I10" s="361">
        <v>0</v>
      </c>
      <c r="J10" s="573" t="s">
        <v>528</v>
      </c>
      <c r="K10" s="578" t="s">
        <v>541</v>
      </c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</row>
    <row r="11" spans="1:36" x14ac:dyDescent="0.2">
      <c r="A11" s="131"/>
      <c r="B11" s="131"/>
      <c r="C11" s="367"/>
      <c r="D11" s="323" t="s">
        <v>118</v>
      </c>
      <c r="E11" s="418"/>
      <c r="F11" s="343" t="s">
        <v>542</v>
      </c>
      <c r="G11" s="343" t="s">
        <v>531</v>
      </c>
      <c r="H11" s="342"/>
      <c r="I11" s="361">
        <v>9.1199999999999992</v>
      </c>
      <c r="J11" s="573" t="s">
        <v>528</v>
      </c>
      <c r="K11" s="578" t="s">
        <v>543</v>
      </c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6"/>
      <c r="AE11" s="366"/>
      <c r="AF11" s="366"/>
      <c r="AG11" s="366"/>
      <c r="AH11" s="366"/>
      <c r="AI11" s="366"/>
      <c r="AJ11" s="366"/>
    </row>
    <row r="12" spans="1:36" x14ac:dyDescent="0.2">
      <c r="A12" s="131"/>
      <c r="B12" s="131"/>
      <c r="C12" s="367"/>
      <c r="D12" s="323" t="s">
        <v>118</v>
      </c>
      <c r="E12" s="418"/>
      <c r="F12" s="343" t="s">
        <v>544</v>
      </c>
      <c r="G12" s="343" t="s">
        <v>531</v>
      </c>
      <c r="H12" s="342"/>
      <c r="I12" s="361">
        <v>1.5</v>
      </c>
      <c r="J12" s="573" t="s">
        <v>543</v>
      </c>
      <c r="K12" s="578" t="s">
        <v>545</v>
      </c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  <c r="AE12" s="366"/>
      <c r="AF12" s="366"/>
      <c r="AG12" s="366"/>
      <c r="AH12" s="366"/>
      <c r="AI12" s="366"/>
      <c r="AJ12" s="366"/>
    </row>
    <row r="13" spans="1:36" x14ac:dyDescent="0.2">
      <c r="A13" s="131"/>
      <c r="B13" s="131"/>
      <c r="C13" s="367"/>
      <c r="D13" s="323" t="s">
        <v>118</v>
      </c>
      <c r="E13" s="418"/>
      <c r="F13" s="343" t="s">
        <v>546</v>
      </c>
      <c r="G13" s="343" t="s">
        <v>531</v>
      </c>
      <c r="H13" s="342"/>
      <c r="I13" s="361">
        <v>22.73</v>
      </c>
      <c r="J13" s="573" t="s">
        <v>547</v>
      </c>
      <c r="K13" s="578" t="s">
        <v>548</v>
      </c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</row>
    <row r="14" spans="1:36" x14ac:dyDescent="0.2">
      <c r="A14" s="131"/>
      <c r="B14" s="131"/>
      <c r="C14" s="367"/>
      <c r="D14" s="323" t="s">
        <v>118</v>
      </c>
      <c r="E14" s="418"/>
      <c r="F14" s="343" t="s">
        <v>549</v>
      </c>
      <c r="G14" s="343" t="s">
        <v>531</v>
      </c>
      <c r="H14" s="342"/>
      <c r="I14" s="361">
        <v>11.37</v>
      </c>
      <c r="J14" s="573" t="s">
        <v>528</v>
      </c>
      <c r="K14" s="578" t="s">
        <v>548</v>
      </c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</row>
    <row r="15" spans="1:36" x14ac:dyDescent="0.2">
      <c r="A15" s="131"/>
      <c r="B15" s="131"/>
      <c r="C15" s="367"/>
      <c r="D15" s="323" t="s">
        <v>118</v>
      </c>
      <c r="E15" s="418"/>
      <c r="F15" s="343" t="s">
        <v>550</v>
      </c>
      <c r="G15" s="343" t="s">
        <v>531</v>
      </c>
      <c r="H15" s="342"/>
      <c r="I15" s="361">
        <v>98</v>
      </c>
      <c r="J15" s="573" t="s">
        <v>543</v>
      </c>
      <c r="K15" s="578" t="s">
        <v>551</v>
      </c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366"/>
      <c r="W15" s="366"/>
      <c r="X15" s="366"/>
      <c r="Y15" s="366"/>
      <c r="Z15" s="366"/>
      <c r="AA15" s="366"/>
      <c r="AB15" s="366"/>
      <c r="AC15" s="366"/>
      <c r="AD15" s="366"/>
      <c r="AE15" s="366"/>
      <c r="AF15" s="366"/>
      <c r="AG15" s="366"/>
      <c r="AH15" s="366"/>
      <c r="AI15" s="366"/>
      <c r="AJ15" s="366"/>
    </row>
    <row r="16" spans="1:36" x14ac:dyDescent="0.2">
      <c r="A16" s="131"/>
      <c r="B16" s="131"/>
      <c r="C16" s="367"/>
      <c r="D16" s="323" t="s">
        <v>118</v>
      </c>
      <c r="E16" s="418"/>
      <c r="F16" s="343"/>
      <c r="G16" s="343"/>
      <c r="H16" s="342"/>
      <c r="I16" s="361"/>
      <c r="J16" s="573"/>
      <c r="K16" s="578"/>
      <c r="L16" s="366"/>
      <c r="M16" s="366"/>
      <c r="N16" s="366"/>
      <c r="O16" s="366"/>
      <c r="P16" s="366"/>
      <c r="Q16" s="366"/>
      <c r="R16" s="366"/>
      <c r="S16" s="366"/>
      <c r="T16" s="366"/>
      <c r="U16" s="366"/>
      <c r="V16" s="366"/>
      <c r="W16" s="366"/>
      <c r="X16" s="366"/>
      <c r="Y16" s="366"/>
      <c r="Z16" s="366"/>
      <c r="AA16" s="366"/>
      <c r="AB16" s="366"/>
      <c r="AC16" s="366"/>
      <c r="AD16" s="366"/>
      <c r="AE16" s="366"/>
      <c r="AF16" s="366"/>
      <c r="AG16" s="366"/>
      <c r="AH16" s="366"/>
      <c r="AI16" s="366"/>
      <c r="AJ16" s="366"/>
    </row>
    <row r="17" spans="1:36" ht="25.5" x14ac:dyDescent="0.2">
      <c r="A17" s="131"/>
      <c r="B17" s="131"/>
      <c r="C17" s="587" t="s">
        <v>515</v>
      </c>
      <c r="D17" s="420" t="s">
        <v>107</v>
      </c>
      <c r="E17" s="420" t="s">
        <v>108</v>
      </c>
      <c r="F17" s="420" t="s">
        <v>109</v>
      </c>
      <c r="G17" s="420" t="s">
        <v>110</v>
      </c>
      <c r="H17" s="420" t="s">
        <v>125</v>
      </c>
      <c r="I17" s="420" t="s">
        <v>112</v>
      </c>
      <c r="J17" s="574"/>
      <c r="K17" s="578"/>
      <c r="L17" s="366"/>
      <c r="M17" s="366"/>
      <c r="N17" s="366"/>
      <c r="O17" s="366"/>
      <c r="P17" s="366"/>
      <c r="Q17" s="366"/>
      <c r="R17" s="366"/>
      <c r="S17" s="366"/>
      <c r="T17" s="366"/>
      <c r="U17" s="366"/>
      <c r="V17" s="366"/>
      <c r="W17" s="366"/>
      <c r="X17" s="366"/>
      <c r="Y17" s="366"/>
      <c r="Z17" s="366"/>
      <c r="AA17" s="366"/>
      <c r="AB17" s="366"/>
      <c r="AC17" s="366"/>
      <c r="AD17" s="366"/>
      <c r="AE17" s="366"/>
      <c r="AF17" s="366"/>
      <c r="AG17" s="366"/>
      <c r="AH17" s="366"/>
      <c r="AI17" s="366"/>
      <c r="AJ17" s="366"/>
    </row>
    <row r="18" spans="1:36" x14ac:dyDescent="0.2">
      <c r="A18" s="132"/>
      <c r="B18" s="133"/>
      <c r="C18" s="363" t="s">
        <v>119</v>
      </c>
      <c r="D18" s="364" t="s">
        <v>120</v>
      </c>
      <c r="E18" s="231" t="s">
        <v>117</v>
      </c>
      <c r="F18" s="365" t="s">
        <v>121</v>
      </c>
      <c r="G18" s="231" t="s">
        <v>117</v>
      </c>
      <c r="H18" s="327">
        <f>SUM(H20:H25)</f>
        <v>0</v>
      </c>
      <c r="I18" s="364" t="s">
        <v>117</v>
      </c>
      <c r="J18" s="571" t="s">
        <v>117</v>
      </c>
      <c r="K18" s="582"/>
      <c r="L18" s="366"/>
      <c r="M18" s="366"/>
      <c r="N18" s="366"/>
      <c r="O18" s="366"/>
      <c r="P18" s="366"/>
      <c r="Q18" s="366"/>
      <c r="R18" s="366"/>
      <c r="S18" s="366"/>
      <c r="T18" s="366"/>
      <c r="U18" s="366"/>
      <c r="V18" s="366"/>
      <c r="W18" s="366"/>
      <c r="X18" s="366"/>
      <c r="Y18" s="366"/>
      <c r="Z18" s="366"/>
      <c r="AA18" s="366"/>
      <c r="AB18" s="366"/>
      <c r="AC18" s="366"/>
      <c r="AD18" s="366"/>
      <c r="AE18" s="366"/>
      <c r="AF18" s="366"/>
      <c r="AG18" s="366"/>
      <c r="AH18" s="366"/>
      <c r="AI18" s="366"/>
      <c r="AJ18" s="366"/>
    </row>
    <row r="19" spans="1:36" x14ac:dyDescent="0.2">
      <c r="A19" s="132"/>
      <c r="B19" s="133"/>
      <c r="C19" s="367" t="s">
        <v>117</v>
      </c>
      <c r="D19" s="323" t="s">
        <v>117</v>
      </c>
      <c r="E19" s="365" t="s">
        <v>122</v>
      </c>
      <c r="F19" s="365" t="s">
        <v>123</v>
      </c>
      <c r="G19" s="231" t="s">
        <v>117</v>
      </c>
      <c r="H19" s="327">
        <f>SUM(H20:H24)</f>
        <v>0</v>
      </c>
      <c r="I19" s="364" t="s">
        <v>117</v>
      </c>
      <c r="J19" s="571" t="s">
        <v>117</v>
      </c>
      <c r="K19" s="582"/>
      <c r="L19" s="366"/>
      <c r="M19" s="366"/>
      <c r="N19" s="366"/>
      <c r="O19" s="366"/>
      <c r="P19" s="366"/>
      <c r="Q19" s="366"/>
      <c r="R19" s="366"/>
      <c r="S19" s="366"/>
      <c r="T19" s="366"/>
      <c r="U19" s="366"/>
      <c r="V19" s="366"/>
      <c r="W19" s="366"/>
      <c r="X19" s="366"/>
      <c r="Y19" s="366"/>
      <c r="Z19" s="366"/>
      <c r="AA19" s="366"/>
      <c r="AB19" s="366"/>
      <c r="AC19" s="366"/>
      <c r="AD19" s="366"/>
      <c r="AE19" s="366"/>
      <c r="AF19" s="366"/>
      <c r="AG19" s="366"/>
      <c r="AH19" s="366"/>
      <c r="AI19" s="366"/>
      <c r="AJ19" s="366"/>
    </row>
    <row r="20" spans="1:36" x14ac:dyDescent="0.2">
      <c r="A20" s="131"/>
      <c r="B20" s="131"/>
      <c r="C20" s="367" t="s">
        <v>117</v>
      </c>
      <c r="D20" s="323" t="s">
        <v>118</v>
      </c>
      <c r="E20" s="368"/>
      <c r="F20" s="369" t="s">
        <v>552</v>
      </c>
      <c r="G20" s="370" t="s">
        <v>531</v>
      </c>
      <c r="H20" s="371"/>
      <c r="I20" s="372">
        <v>65.040000000000006</v>
      </c>
      <c r="J20" s="573" t="s">
        <v>528</v>
      </c>
      <c r="K20" s="579" t="s">
        <v>553</v>
      </c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</row>
    <row r="21" spans="1:36" x14ac:dyDescent="0.2">
      <c r="A21" s="131"/>
      <c r="B21" s="131"/>
      <c r="C21" s="367" t="s">
        <v>117</v>
      </c>
      <c r="D21" s="323" t="s">
        <v>118</v>
      </c>
      <c r="E21" s="368"/>
      <c r="F21" s="374" t="s">
        <v>554</v>
      </c>
      <c r="G21" s="375" t="s">
        <v>531</v>
      </c>
      <c r="H21" s="376"/>
      <c r="I21" s="377">
        <v>28.38</v>
      </c>
      <c r="J21" s="572" t="s">
        <v>555</v>
      </c>
      <c r="K21" s="579" t="s">
        <v>556</v>
      </c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6"/>
      <c r="W21" s="366"/>
      <c r="X21" s="366"/>
      <c r="Y21" s="366"/>
      <c r="Z21" s="366"/>
      <c r="AA21" s="366"/>
      <c r="AB21" s="366"/>
      <c r="AC21" s="366"/>
      <c r="AD21" s="366"/>
      <c r="AE21" s="366"/>
      <c r="AF21" s="366"/>
      <c r="AG21" s="366"/>
      <c r="AH21" s="366"/>
      <c r="AI21" s="366"/>
      <c r="AJ21" s="366"/>
    </row>
    <row r="22" spans="1:36" x14ac:dyDescent="0.2">
      <c r="A22" s="131"/>
      <c r="B22" s="131"/>
      <c r="C22" s="367" t="s">
        <v>117</v>
      </c>
      <c r="D22" s="323" t="s">
        <v>118</v>
      </c>
      <c r="E22" s="368"/>
      <c r="F22" s="374"/>
      <c r="G22" s="375"/>
      <c r="H22" s="376"/>
      <c r="I22" s="377"/>
      <c r="J22" s="572"/>
      <c r="K22" s="580"/>
    </row>
    <row r="23" spans="1:36" x14ac:dyDescent="0.2">
      <c r="A23" s="131"/>
      <c r="B23" s="131"/>
      <c r="C23" s="367" t="s">
        <v>117</v>
      </c>
      <c r="D23" s="323" t="s">
        <v>118</v>
      </c>
      <c r="E23" s="368"/>
      <c r="F23" s="374"/>
      <c r="G23" s="375"/>
      <c r="H23" s="376"/>
      <c r="I23" s="377"/>
      <c r="J23" s="572"/>
      <c r="K23" s="580"/>
    </row>
    <row r="24" spans="1:36" x14ac:dyDescent="0.2">
      <c r="A24" s="131"/>
      <c r="B24" s="131"/>
      <c r="C24" s="367" t="s">
        <v>117</v>
      </c>
      <c r="D24" s="323" t="s">
        <v>118</v>
      </c>
      <c r="E24" s="368"/>
      <c r="F24" s="374"/>
      <c r="G24" s="375"/>
      <c r="H24" s="376"/>
      <c r="I24" s="377"/>
      <c r="J24" s="572"/>
      <c r="K24" s="580"/>
    </row>
    <row r="25" spans="1:36" ht="25.5" x14ac:dyDescent="0.2">
      <c r="A25" s="135"/>
      <c r="B25" s="135"/>
      <c r="C25" s="419" t="s">
        <v>124</v>
      </c>
      <c r="D25" s="420" t="s">
        <v>107</v>
      </c>
      <c r="E25" s="421" t="s">
        <v>108</v>
      </c>
      <c r="F25" s="421" t="s">
        <v>109</v>
      </c>
      <c r="G25" s="421" t="s">
        <v>110</v>
      </c>
      <c r="H25" s="421" t="s">
        <v>125</v>
      </c>
      <c r="I25" s="421" t="s">
        <v>112</v>
      </c>
      <c r="J25" s="575" t="s">
        <v>126</v>
      </c>
      <c r="K25" s="580"/>
    </row>
    <row r="26" spans="1:36" x14ac:dyDescent="0.2">
      <c r="A26" s="136"/>
      <c r="B26" s="133"/>
      <c r="C26" s="363" t="s">
        <v>127</v>
      </c>
      <c r="D26" s="364" t="s">
        <v>128</v>
      </c>
      <c r="E26" s="364" t="s">
        <v>117</v>
      </c>
      <c r="F26" s="364" t="s">
        <v>117</v>
      </c>
      <c r="G26" s="364" t="s">
        <v>117</v>
      </c>
      <c r="H26" s="417">
        <f>SUM(H27:H28)</f>
        <v>0</v>
      </c>
      <c r="I26" s="417">
        <f>SUM(I27:I28)</f>
        <v>3.02</v>
      </c>
      <c r="J26" s="571" t="s">
        <v>117</v>
      </c>
      <c r="K26" s="581"/>
    </row>
    <row r="27" spans="1:36" x14ac:dyDescent="0.2">
      <c r="A27" s="131"/>
      <c r="B27" s="131"/>
      <c r="C27" s="367"/>
      <c r="D27" s="323" t="s">
        <v>118</v>
      </c>
      <c r="E27" s="422"/>
      <c r="F27" s="373" t="s">
        <v>557</v>
      </c>
      <c r="G27" s="373" t="s">
        <v>531</v>
      </c>
      <c r="H27" s="342">
        <v>0</v>
      </c>
      <c r="I27" s="342">
        <v>3.02</v>
      </c>
      <c r="J27" s="573" t="s">
        <v>558</v>
      </c>
      <c r="K27" s="580" t="s">
        <v>559</v>
      </c>
    </row>
    <row r="28" spans="1:36" x14ac:dyDescent="0.2">
      <c r="A28" s="131"/>
      <c r="B28" s="131"/>
      <c r="C28" s="367" t="s">
        <v>117</v>
      </c>
      <c r="D28" s="323" t="s">
        <v>118</v>
      </c>
      <c r="E28" s="418"/>
      <c r="F28" s="343"/>
      <c r="G28" s="343"/>
      <c r="H28" s="342"/>
      <c r="I28" s="342"/>
      <c r="J28" s="572"/>
      <c r="K28" s="580"/>
    </row>
    <row r="29" spans="1:36" ht="25.5" x14ac:dyDescent="0.2">
      <c r="A29" s="136"/>
      <c r="B29" s="133"/>
      <c r="C29" s="423" t="s">
        <v>129</v>
      </c>
      <c r="D29" s="420" t="s">
        <v>107</v>
      </c>
      <c r="E29" s="421" t="s">
        <v>108</v>
      </c>
      <c r="F29" s="421" t="s">
        <v>109</v>
      </c>
      <c r="G29" s="421" t="s">
        <v>110</v>
      </c>
      <c r="H29" s="421" t="s">
        <v>125</v>
      </c>
      <c r="I29" s="421" t="s">
        <v>112</v>
      </c>
      <c r="J29" s="575" t="s">
        <v>130</v>
      </c>
      <c r="K29" s="580"/>
    </row>
    <row r="30" spans="1:36" x14ac:dyDescent="0.2">
      <c r="A30" s="136"/>
      <c r="B30" s="133"/>
      <c r="C30" s="363" t="s">
        <v>131</v>
      </c>
      <c r="D30" s="364" t="s">
        <v>132</v>
      </c>
      <c r="E30" s="364" t="s">
        <v>117</v>
      </c>
      <c r="F30" s="364" t="s">
        <v>117</v>
      </c>
      <c r="G30" s="364" t="s">
        <v>117</v>
      </c>
      <c r="H30" s="417">
        <f>SUM(H31:H32)</f>
        <v>0</v>
      </c>
      <c r="I30" s="417">
        <f>SUM(I31:I32)</f>
        <v>0</v>
      </c>
      <c r="J30" s="571" t="s">
        <v>117</v>
      </c>
      <c r="K30" s="581"/>
    </row>
    <row r="31" spans="1:36" x14ac:dyDescent="0.2">
      <c r="A31" s="136"/>
      <c r="B31" s="133"/>
      <c r="C31" s="367"/>
      <c r="D31" s="323" t="s">
        <v>118</v>
      </c>
      <c r="E31" s="422"/>
      <c r="F31" s="373"/>
      <c r="G31" s="373"/>
      <c r="H31" s="342"/>
      <c r="I31" s="342"/>
      <c r="J31" s="573"/>
      <c r="K31" s="580"/>
    </row>
    <row r="32" spans="1:36" x14ac:dyDescent="0.2">
      <c r="A32" s="136"/>
      <c r="B32" s="133"/>
      <c r="C32" s="367" t="s">
        <v>117</v>
      </c>
      <c r="D32" s="323" t="s">
        <v>118</v>
      </c>
      <c r="E32" s="418"/>
      <c r="F32" s="343"/>
      <c r="G32" s="343"/>
      <c r="H32" s="342"/>
      <c r="I32" s="342"/>
      <c r="J32" s="572"/>
      <c r="K32" s="580"/>
    </row>
    <row r="33" spans="1:11" x14ac:dyDescent="0.2">
      <c r="A33" s="137"/>
      <c r="B33" s="138"/>
      <c r="C33" s="134" t="s">
        <v>117</v>
      </c>
      <c r="D33" s="134" t="s">
        <v>117</v>
      </c>
      <c r="E33" s="134" t="s">
        <v>117</v>
      </c>
      <c r="F33" s="134" t="s">
        <v>117</v>
      </c>
      <c r="G33" s="134" t="s">
        <v>117</v>
      </c>
      <c r="H33" s="134" t="s">
        <v>117</v>
      </c>
      <c r="I33" s="134" t="s">
        <v>117</v>
      </c>
      <c r="J33" s="139" t="s">
        <v>117</v>
      </c>
      <c r="K33" s="134"/>
    </row>
    <row r="34" spans="1:11" x14ac:dyDescent="0.2">
      <c r="A34" s="135"/>
      <c r="B34" s="135"/>
      <c r="C34" s="140" t="s">
        <v>3</v>
      </c>
      <c r="D34" s="141"/>
      <c r="E34" s="142" t="str">
        <f>'TITLE PAGE'!D9</f>
        <v>Portsmouth Water</v>
      </c>
      <c r="F34" s="134"/>
      <c r="G34" s="134"/>
      <c r="H34" s="134"/>
      <c r="I34" s="134"/>
      <c r="J34" s="143"/>
      <c r="K34" s="134"/>
    </row>
    <row r="35" spans="1:11" x14ac:dyDescent="0.2">
      <c r="A35" s="135"/>
      <c r="B35" s="135"/>
      <c r="C35" s="144" t="s">
        <v>4</v>
      </c>
      <c r="D35" s="145"/>
      <c r="E35" s="146" t="str">
        <f>'TITLE PAGE'!D10</f>
        <v>Company</v>
      </c>
      <c r="F35" s="134"/>
      <c r="G35" s="134"/>
      <c r="H35" s="134"/>
      <c r="I35" s="134"/>
      <c r="J35" s="139"/>
      <c r="K35" s="147"/>
    </row>
    <row r="36" spans="1:11" x14ac:dyDescent="0.2">
      <c r="A36" s="135"/>
      <c r="B36" s="135"/>
      <c r="C36" s="144" t="s">
        <v>5</v>
      </c>
      <c r="D36" s="148"/>
      <c r="E36" s="149" t="str">
        <f>'TITLE PAGE'!D11</f>
        <v>PRT 1</v>
      </c>
      <c r="F36" s="150"/>
      <c r="G36" s="150"/>
      <c r="H36" s="150"/>
      <c r="I36" s="150"/>
      <c r="J36" s="151"/>
      <c r="K36" s="147"/>
    </row>
    <row r="37" spans="1:11" x14ac:dyDescent="0.2">
      <c r="A37" s="135"/>
      <c r="B37" s="135"/>
      <c r="C37" s="144" t="s">
        <v>6</v>
      </c>
      <c r="D37" s="145"/>
      <c r="E37" s="146" t="str">
        <f>'TITLE PAGE'!D12</f>
        <v>Dry Year Annual Average - benchmarking data</v>
      </c>
      <c r="F37" s="134"/>
      <c r="G37" s="134"/>
      <c r="H37" s="134"/>
      <c r="I37" s="134"/>
      <c r="J37" s="151"/>
      <c r="K37" s="147"/>
    </row>
    <row r="38" spans="1:11" x14ac:dyDescent="0.2">
      <c r="A38" s="135"/>
      <c r="B38" s="135"/>
      <c r="C38" s="152" t="s">
        <v>7</v>
      </c>
      <c r="D38" s="153"/>
      <c r="E38" s="154" t="str">
        <f>'TITLE PAGE'!D13</f>
        <v>1 in 200</v>
      </c>
      <c r="F38" s="134"/>
      <c r="G38" s="134"/>
      <c r="H38" s="134"/>
      <c r="I38" s="134"/>
      <c r="J38" s="155"/>
      <c r="K38" s="147"/>
    </row>
    <row r="39" spans="1:11" x14ac:dyDescent="0.2">
      <c r="A39" s="156"/>
      <c r="B39" s="156"/>
      <c r="C39" s="157"/>
      <c r="D39" s="157"/>
      <c r="E39" s="157"/>
      <c r="F39" s="158"/>
      <c r="G39" s="157"/>
      <c r="H39" s="157"/>
      <c r="I39" s="157"/>
      <c r="J39" s="131"/>
      <c r="K39" s="147"/>
    </row>
    <row r="40" spans="1:11" x14ac:dyDescent="0.2">
      <c r="A40" s="156"/>
      <c r="B40" s="156"/>
      <c r="C40" s="157"/>
      <c r="D40" s="157"/>
      <c r="E40" s="157"/>
      <c r="F40" s="158"/>
      <c r="G40" s="157"/>
      <c r="H40" s="157"/>
      <c r="I40" s="157"/>
      <c r="J40" s="131"/>
      <c r="K40" s="147"/>
    </row>
    <row r="41" spans="1:11" ht="18" x14ac:dyDescent="0.25">
      <c r="A41" s="156"/>
      <c r="B41" s="156"/>
      <c r="C41" s="159" t="s">
        <v>133</v>
      </c>
      <c r="D41" s="157"/>
      <c r="E41" s="157"/>
      <c r="F41" s="158"/>
      <c r="G41" s="157"/>
      <c r="H41" s="157"/>
      <c r="I41" s="157"/>
      <c r="J41" s="131"/>
      <c r="K41" s="160"/>
    </row>
  </sheetData>
  <dataValidations count="2">
    <dataValidation type="list" allowBlank="1" showInputMessage="1" showErrorMessage="1" sqref="G5:G16" xr:uid="{00000000-0002-0000-0400-000000000000}">
      <formula1>Source_Types</formula1>
    </dataValidation>
    <dataValidation type="list" allowBlank="1" showInputMessage="1" showErrorMessage="1" sqref="J31:J32" xr:uid="{00000000-0002-0000-0400-000001000000}">
      <formula1>"Approved, Granted yet to be implemented, Other"</formula1>
    </dataValidation>
  </dataValidations>
  <pageMargins left="0.7" right="0.7" top="0.75" bottom="0.75" header="0.3" footer="0.3"/>
  <pageSetup paperSize="9" orientation="portrait" verticalDpi="9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67"/>
  <sheetViews>
    <sheetView zoomScale="70" zoomScaleNormal="70" workbookViewId="0">
      <selection activeCell="M32" sqref="M32"/>
    </sheetView>
  </sheetViews>
  <sheetFormatPr defaultColWidth="8.88671875" defaultRowHeight="15" x14ac:dyDescent="0.2"/>
  <cols>
    <col min="1" max="1" width="2.109375" customWidth="1"/>
    <col min="2" max="3" width="6.88671875" customWidth="1"/>
    <col min="4" max="4" width="30.21875" customWidth="1"/>
    <col min="5" max="5" width="36.109375" customWidth="1"/>
    <col min="6" max="6" width="6.88671875" customWidth="1"/>
    <col min="7" max="7" width="8.21875" customWidth="1"/>
    <col min="8" max="8" width="5.21875" customWidth="1"/>
    <col min="9" max="9" width="4.77734375" customWidth="1"/>
    <col min="10" max="10" width="5" customWidth="1"/>
    <col min="11" max="11" width="14.21875" style="625" customWidth="1"/>
    <col min="12" max="36" width="11.44140625" customWidth="1"/>
    <col min="257" max="257" width="2.109375" customWidth="1"/>
    <col min="258" max="259" width="6.88671875" customWidth="1"/>
    <col min="260" max="260" width="43.44140625" customWidth="1"/>
    <col min="261" max="261" width="38.109375" customWidth="1"/>
    <col min="262" max="262" width="6.88671875" customWidth="1"/>
    <col min="263" max="263" width="8.21875" bestFit="1" customWidth="1"/>
    <col min="264" max="264" width="13.21875" customWidth="1"/>
    <col min="265" max="292" width="11.44140625" customWidth="1"/>
    <col min="513" max="513" width="2.109375" customWidth="1"/>
    <col min="514" max="515" width="6.88671875" customWidth="1"/>
    <col min="516" max="516" width="43.44140625" customWidth="1"/>
    <col min="517" max="517" width="38.109375" customWidth="1"/>
    <col min="518" max="518" width="6.88671875" customWidth="1"/>
    <col min="519" max="519" width="8.21875" bestFit="1" customWidth="1"/>
    <col min="520" max="520" width="13.21875" customWidth="1"/>
    <col min="521" max="548" width="11.44140625" customWidth="1"/>
    <col min="769" max="769" width="2.109375" customWidth="1"/>
    <col min="770" max="771" width="6.88671875" customWidth="1"/>
    <col min="772" max="772" width="43.44140625" customWidth="1"/>
    <col min="773" max="773" width="38.109375" customWidth="1"/>
    <col min="774" max="774" width="6.88671875" customWidth="1"/>
    <col min="775" max="775" width="8.21875" bestFit="1" customWidth="1"/>
    <col min="776" max="776" width="13.21875" customWidth="1"/>
    <col min="777" max="804" width="11.44140625" customWidth="1"/>
    <col min="1025" max="1025" width="2.109375" customWidth="1"/>
    <col min="1026" max="1027" width="6.88671875" customWidth="1"/>
    <col min="1028" max="1028" width="43.44140625" customWidth="1"/>
    <col min="1029" max="1029" width="38.109375" customWidth="1"/>
    <col min="1030" max="1030" width="6.88671875" customWidth="1"/>
    <col min="1031" max="1031" width="8.21875" bestFit="1" customWidth="1"/>
    <col min="1032" max="1032" width="13.21875" customWidth="1"/>
    <col min="1033" max="1060" width="11.44140625" customWidth="1"/>
    <col min="1281" max="1281" width="2.109375" customWidth="1"/>
    <col min="1282" max="1283" width="6.88671875" customWidth="1"/>
    <col min="1284" max="1284" width="43.44140625" customWidth="1"/>
    <col min="1285" max="1285" width="38.109375" customWidth="1"/>
    <col min="1286" max="1286" width="6.88671875" customWidth="1"/>
    <col min="1287" max="1287" width="8.21875" bestFit="1" customWidth="1"/>
    <col min="1288" max="1288" width="13.21875" customWidth="1"/>
    <col min="1289" max="1316" width="11.44140625" customWidth="1"/>
    <col min="1537" max="1537" width="2.109375" customWidth="1"/>
    <col min="1538" max="1539" width="6.88671875" customWidth="1"/>
    <col min="1540" max="1540" width="43.44140625" customWidth="1"/>
    <col min="1541" max="1541" width="38.109375" customWidth="1"/>
    <col min="1542" max="1542" width="6.88671875" customWidth="1"/>
    <col min="1543" max="1543" width="8.21875" bestFit="1" customWidth="1"/>
    <col min="1544" max="1544" width="13.21875" customWidth="1"/>
    <col min="1545" max="1572" width="11.44140625" customWidth="1"/>
    <col min="1793" max="1793" width="2.109375" customWidth="1"/>
    <col min="1794" max="1795" width="6.88671875" customWidth="1"/>
    <col min="1796" max="1796" width="43.44140625" customWidth="1"/>
    <col min="1797" max="1797" width="38.109375" customWidth="1"/>
    <col min="1798" max="1798" width="6.88671875" customWidth="1"/>
    <col min="1799" max="1799" width="8.21875" bestFit="1" customWidth="1"/>
    <col min="1800" max="1800" width="13.21875" customWidth="1"/>
    <col min="1801" max="1828" width="11.44140625" customWidth="1"/>
    <col min="2049" max="2049" width="2.109375" customWidth="1"/>
    <col min="2050" max="2051" width="6.88671875" customWidth="1"/>
    <col min="2052" max="2052" width="43.44140625" customWidth="1"/>
    <col min="2053" max="2053" width="38.109375" customWidth="1"/>
    <col min="2054" max="2054" width="6.88671875" customWidth="1"/>
    <col min="2055" max="2055" width="8.21875" bestFit="1" customWidth="1"/>
    <col min="2056" max="2056" width="13.21875" customWidth="1"/>
    <col min="2057" max="2084" width="11.44140625" customWidth="1"/>
    <col min="2305" max="2305" width="2.109375" customWidth="1"/>
    <col min="2306" max="2307" width="6.88671875" customWidth="1"/>
    <col min="2308" max="2308" width="43.44140625" customWidth="1"/>
    <col min="2309" max="2309" width="38.109375" customWidth="1"/>
    <col min="2310" max="2310" width="6.88671875" customWidth="1"/>
    <col min="2311" max="2311" width="8.21875" bestFit="1" customWidth="1"/>
    <col min="2312" max="2312" width="13.21875" customWidth="1"/>
    <col min="2313" max="2340" width="11.44140625" customWidth="1"/>
    <col min="2561" max="2561" width="2.109375" customWidth="1"/>
    <col min="2562" max="2563" width="6.88671875" customWidth="1"/>
    <col min="2564" max="2564" width="43.44140625" customWidth="1"/>
    <col min="2565" max="2565" width="38.109375" customWidth="1"/>
    <col min="2566" max="2566" width="6.88671875" customWidth="1"/>
    <col min="2567" max="2567" width="8.21875" bestFit="1" customWidth="1"/>
    <col min="2568" max="2568" width="13.21875" customWidth="1"/>
    <col min="2569" max="2596" width="11.44140625" customWidth="1"/>
    <col min="2817" max="2817" width="2.109375" customWidth="1"/>
    <col min="2818" max="2819" width="6.88671875" customWidth="1"/>
    <col min="2820" max="2820" width="43.44140625" customWidth="1"/>
    <col min="2821" max="2821" width="38.109375" customWidth="1"/>
    <col min="2822" max="2822" width="6.88671875" customWidth="1"/>
    <col min="2823" max="2823" width="8.21875" bestFit="1" customWidth="1"/>
    <col min="2824" max="2824" width="13.21875" customWidth="1"/>
    <col min="2825" max="2852" width="11.44140625" customWidth="1"/>
    <col min="3073" max="3073" width="2.109375" customWidth="1"/>
    <col min="3074" max="3075" width="6.88671875" customWidth="1"/>
    <col min="3076" max="3076" width="43.44140625" customWidth="1"/>
    <col min="3077" max="3077" width="38.109375" customWidth="1"/>
    <col min="3078" max="3078" width="6.88671875" customWidth="1"/>
    <col min="3079" max="3079" width="8.21875" bestFit="1" customWidth="1"/>
    <col min="3080" max="3080" width="13.21875" customWidth="1"/>
    <col min="3081" max="3108" width="11.44140625" customWidth="1"/>
    <col min="3329" max="3329" width="2.109375" customWidth="1"/>
    <col min="3330" max="3331" width="6.88671875" customWidth="1"/>
    <col min="3332" max="3332" width="43.44140625" customWidth="1"/>
    <col min="3333" max="3333" width="38.109375" customWidth="1"/>
    <col min="3334" max="3334" width="6.88671875" customWidth="1"/>
    <col min="3335" max="3335" width="8.21875" bestFit="1" customWidth="1"/>
    <col min="3336" max="3336" width="13.21875" customWidth="1"/>
    <col min="3337" max="3364" width="11.44140625" customWidth="1"/>
    <col min="3585" max="3585" width="2.109375" customWidth="1"/>
    <col min="3586" max="3587" width="6.88671875" customWidth="1"/>
    <col min="3588" max="3588" width="43.44140625" customWidth="1"/>
    <col min="3589" max="3589" width="38.109375" customWidth="1"/>
    <col min="3590" max="3590" width="6.88671875" customWidth="1"/>
    <col min="3591" max="3591" width="8.21875" bestFit="1" customWidth="1"/>
    <col min="3592" max="3592" width="13.21875" customWidth="1"/>
    <col min="3593" max="3620" width="11.44140625" customWidth="1"/>
    <col min="3841" max="3841" width="2.109375" customWidth="1"/>
    <col min="3842" max="3843" width="6.88671875" customWidth="1"/>
    <col min="3844" max="3844" width="43.44140625" customWidth="1"/>
    <col min="3845" max="3845" width="38.109375" customWidth="1"/>
    <col min="3846" max="3846" width="6.88671875" customWidth="1"/>
    <col min="3847" max="3847" width="8.21875" bestFit="1" customWidth="1"/>
    <col min="3848" max="3848" width="13.21875" customWidth="1"/>
    <col min="3849" max="3876" width="11.44140625" customWidth="1"/>
    <col min="4097" max="4097" width="2.109375" customWidth="1"/>
    <col min="4098" max="4099" width="6.88671875" customWidth="1"/>
    <col min="4100" max="4100" width="43.44140625" customWidth="1"/>
    <col min="4101" max="4101" width="38.109375" customWidth="1"/>
    <col min="4102" max="4102" width="6.88671875" customWidth="1"/>
    <col min="4103" max="4103" width="8.21875" bestFit="1" customWidth="1"/>
    <col min="4104" max="4104" width="13.21875" customWidth="1"/>
    <col min="4105" max="4132" width="11.44140625" customWidth="1"/>
    <col min="4353" max="4353" width="2.109375" customWidth="1"/>
    <col min="4354" max="4355" width="6.88671875" customWidth="1"/>
    <col min="4356" max="4356" width="43.44140625" customWidth="1"/>
    <col min="4357" max="4357" width="38.109375" customWidth="1"/>
    <col min="4358" max="4358" width="6.88671875" customWidth="1"/>
    <col min="4359" max="4359" width="8.21875" bestFit="1" customWidth="1"/>
    <col min="4360" max="4360" width="13.21875" customWidth="1"/>
    <col min="4361" max="4388" width="11.44140625" customWidth="1"/>
    <col min="4609" max="4609" width="2.109375" customWidth="1"/>
    <col min="4610" max="4611" width="6.88671875" customWidth="1"/>
    <col min="4612" max="4612" width="43.44140625" customWidth="1"/>
    <col min="4613" max="4613" width="38.109375" customWidth="1"/>
    <col min="4614" max="4614" width="6.88671875" customWidth="1"/>
    <col min="4615" max="4615" width="8.21875" bestFit="1" customWidth="1"/>
    <col min="4616" max="4616" width="13.21875" customWidth="1"/>
    <col min="4617" max="4644" width="11.44140625" customWidth="1"/>
    <col min="4865" max="4865" width="2.109375" customWidth="1"/>
    <col min="4866" max="4867" width="6.88671875" customWidth="1"/>
    <col min="4868" max="4868" width="43.44140625" customWidth="1"/>
    <col min="4869" max="4869" width="38.109375" customWidth="1"/>
    <col min="4870" max="4870" width="6.88671875" customWidth="1"/>
    <col min="4871" max="4871" width="8.21875" bestFit="1" customWidth="1"/>
    <col min="4872" max="4872" width="13.21875" customWidth="1"/>
    <col min="4873" max="4900" width="11.44140625" customWidth="1"/>
    <col min="5121" max="5121" width="2.109375" customWidth="1"/>
    <col min="5122" max="5123" width="6.88671875" customWidth="1"/>
    <col min="5124" max="5124" width="43.44140625" customWidth="1"/>
    <col min="5125" max="5125" width="38.109375" customWidth="1"/>
    <col min="5126" max="5126" width="6.88671875" customWidth="1"/>
    <col min="5127" max="5127" width="8.21875" bestFit="1" customWidth="1"/>
    <col min="5128" max="5128" width="13.21875" customWidth="1"/>
    <col min="5129" max="5156" width="11.44140625" customWidth="1"/>
    <col min="5377" max="5377" width="2.109375" customWidth="1"/>
    <col min="5378" max="5379" width="6.88671875" customWidth="1"/>
    <col min="5380" max="5380" width="43.44140625" customWidth="1"/>
    <col min="5381" max="5381" width="38.109375" customWidth="1"/>
    <col min="5382" max="5382" width="6.88671875" customWidth="1"/>
    <col min="5383" max="5383" width="8.21875" bestFit="1" customWidth="1"/>
    <col min="5384" max="5384" width="13.21875" customWidth="1"/>
    <col min="5385" max="5412" width="11.44140625" customWidth="1"/>
    <col min="5633" max="5633" width="2.109375" customWidth="1"/>
    <col min="5634" max="5635" width="6.88671875" customWidth="1"/>
    <col min="5636" max="5636" width="43.44140625" customWidth="1"/>
    <col min="5637" max="5637" width="38.109375" customWidth="1"/>
    <col min="5638" max="5638" width="6.88671875" customWidth="1"/>
    <col min="5639" max="5639" width="8.21875" bestFit="1" customWidth="1"/>
    <col min="5640" max="5640" width="13.21875" customWidth="1"/>
    <col min="5641" max="5668" width="11.44140625" customWidth="1"/>
    <col min="5889" max="5889" width="2.109375" customWidth="1"/>
    <col min="5890" max="5891" width="6.88671875" customWidth="1"/>
    <col min="5892" max="5892" width="43.44140625" customWidth="1"/>
    <col min="5893" max="5893" width="38.109375" customWidth="1"/>
    <col min="5894" max="5894" width="6.88671875" customWidth="1"/>
    <col min="5895" max="5895" width="8.21875" bestFit="1" customWidth="1"/>
    <col min="5896" max="5896" width="13.21875" customWidth="1"/>
    <col min="5897" max="5924" width="11.44140625" customWidth="1"/>
    <col min="6145" max="6145" width="2.109375" customWidth="1"/>
    <col min="6146" max="6147" width="6.88671875" customWidth="1"/>
    <col min="6148" max="6148" width="43.44140625" customWidth="1"/>
    <col min="6149" max="6149" width="38.109375" customWidth="1"/>
    <col min="6150" max="6150" width="6.88671875" customWidth="1"/>
    <col min="6151" max="6151" width="8.21875" bestFit="1" customWidth="1"/>
    <col min="6152" max="6152" width="13.21875" customWidth="1"/>
    <col min="6153" max="6180" width="11.44140625" customWidth="1"/>
    <col min="6401" max="6401" width="2.109375" customWidth="1"/>
    <col min="6402" max="6403" width="6.88671875" customWidth="1"/>
    <col min="6404" max="6404" width="43.44140625" customWidth="1"/>
    <col min="6405" max="6405" width="38.109375" customWidth="1"/>
    <col min="6406" max="6406" width="6.88671875" customWidth="1"/>
    <col min="6407" max="6407" width="8.21875" bestFit="1" customWidth="1"/>
    <col min="6408" max="6408" width="13.21875" customWidth="1"/>
    <col min="6409" max="6436" width="11.44140625" customWidth="1"/>
    <col min="6657" max="6657" width="2.109375" customWidth="1"/>
    <col min="6658" max="6659" width="6.88671875" customWidth="1"/>
    <col min="6660" max="6660" width="43.44140625" customWidth="1"/>
    <col min="6661" max="6661" width="38.109375" customWidth="1"/>
    <col min="6662" max="6662" width="6.88671875" customWidth="1"/>
    <col min="6663" max="6663" width="8.21875" bestFit="1" customWidth="1"/>
    <col min="6664" max="6664" width="13.21875" customWidth="1"/>
    <col min="6665" max="6692" width="11.44140625" customWidth="1"/>
    <col min="6913" max="6913" width="2.109375" customWidth="1"/>
    <col min="6914" max="6915" width="6.88671875" customWidth="1"/>
    <col min="6916" max="6916" width="43.44140625" customWidth="1"/>
    <col min="6917" max="6917" width="38.109375" customWidth="1"/>
    <col min="6918" max="6918" width="6.88671875" customWidth="1"/>
    <col min="6919" max="6919" width="8.21875" bestFit="1" customWidth="1"/>
    <col min="6920" max="6920" width="13.21875" customWidth="1"/>
    <col min="6921" max="6948" width="11.44140625" customWidth="1"/>
    <col min="7169" max="7169" width="2.109375" customWidth="1"/>
    <col min="7170" max="7171" width="6.88671875" customWidth="1"/>
    <col min="7172" max="7172" width="43.44140625" customWidth="1"/>
    <col min="7173" max="7173" width="38.109375" customWidth="1"/>
    <col min="7174" max="7174" width="6.88671875" customWidth="1"/>
    <col min="7175" max="7175" width="8.21875" bestFit="1" customWidth="1"/>
    <col min="7176" max="7176" width="13.21875" customWidth="1"/>
    <col min="7177" max="7204" width="11.44140625" customWidth="1"/>
    <col min="7425" max="7425" width="2.109375" customWidth="1"/>
    <col min="7426" max="7427" width="6.88671875" customWidth="1"/>
    <col min="7428" max="7428" width="43.44140625" customWidth="1"/>
    <col min="7429" max="7429" width="38.109375" customWidth="1"/>
    <col min="7430" max="7430" width="6.88671875" customWidth="1"/>
    <col min="7431" max="7431" width="8.21875" bestFit="1" customWidth="1"/>
    <col min="7432" max="7432" width="13.21875" customWidth="1"/>
    <col min="7433" max="7460" width="11.44140625" customWidth="1"/>
    <col min="7681" max="7681" width="2.109375" customWidth="1"/>
    <col min="7682" max="7683" width="6.88671875" customWidth="1"/>
    <col min="7684" max="7684" width="43.44140625" customWidth="1"/>
    <col min="7685" max="7685" width="38.109375" customWidth="1"/>
    <col min="7686" max="7686" width="6.88671875" customWidth="1"/>
    <col min="7687" max="7687" width="8.21875" bestFit="1" customWidth="1"/>
    <col min="7688" max="7688" width="13.21875" customWidth="1"/>
    <col min="7689" max="7716" width="11.44140625" customWidth="1"/>
    <col min="7937" max="7937" width="2.109375" customWidth="1"/>
    <col min="7938" max="7939" width="6.88671875" customWidth="1"/>
    <col min="7940" max="7940" width="43.44140625" customWidth="1"/>
    <col min="7941" max="7941" width="38.109375" customWidth="1"/>
    <col min="7942" max="7942" width="6.88671875" customWidth="1"/>
    <col min="7943" max="7943" width="8.21875" bestFit="1" customWidth="1"/>
    <col min="7944" max="7944" width="13.21875" customWidth="1"/>
    <col min="7945" max="7972" width="11.44140625" customWidth="1"/>
    <col min="8193" max="8193" width="2.109375" customWidth="1"/>
    <col min="8194" max="8195" width="6.88671875" customWidth="1"/>
    <col min="8196" max="8196" width="43.44140625" customWidth="1"/>
    <col min="8197" max="8197" width="38.109375" customWidth="1"/>
    <col min="8198" max="8198" width="6.88671875" customWidth="1"/>
    <col min="8199" max="8199" width="8.21875" bestFit="1" customWidth="1"/>
    <col min="8200" max="8200" width="13.21875" customWidth="1"/>
    <col min="8201" max="8228" width="11.44140625" customWidth="1"/>
    <col min="8449" max="8449" width="2.109375" customWidth="1"/>
    <col min="8450" max="8451" width="6.88671875" customWidth="1"/>
    <col min="8452" max="8452" width="43.44140625" customWidth="1"/>
    <col min="8453" max="8453" width="38.109375" customWidth="1"/>
    <col min="8454" max="8454" width="6.88671875" customWidth="1"/>
    <col min="8455" max="8455" width="8.21875" bestFit="1" customWidth="1"/>
    <col min="8456" max="8456" width="13.21875" customWidth="1"/>
    <col min="8457" max="8484" width="11.44140625" customWidth="1"/>
    <col min="8705" max="8705" width="2.109375" customWidth="1"/>
    <col min="8706" max="8707" width="6.88671875" customWidth="1"/>
    <col min="8708" max="8708" width="43.44140625" customWidth="1"/>
    <col min="8709" max="8709" width="38.109375" customWidth="1"/>
    <col min="8710" max="8710" width="6.88671875" customWidth="1"/>
    <col min="8711" max="8711" width="8.21875" bestFit="1" customWidth="1"/>
    <col min="8712" max="8712" width="13.21875" customWidth="1"/>
    <col min="8713" max="8740" width="11.44140625" customWidth="1"/>
    <col min="8961" max="8961" width="2.109375" customWidth="1"/>
    <col min="8962" max="8963" width="6.88671875" customWidth="1"/>
    <col min="8964" max="8964" width="43.44140625" customWidth="1"/>
    <col min="8965" max="8965" width="38.109375" customWidth="1"/>
    <col min="8966" max="8966" width="6.88671875" customWidth="1"/>
    <col min="8967" max="8967" width="8.21875" bestFit="1" customWidth="1"/>
    <col min="8968" max="8968" width="13.21875" customWidth="1"/>
    <col min="8969" max="8996" width="11.44140625" customWidth="1"/>
    <col min="9217" max="9217" width="2.109375" customWidth="1"/>
    <col min="9218" max="9219" width="6.88671875" customWidth="1"/>
    <col min="9220" max="9220" width="43.44140625" customWidth="1"/>
    <col min="9221" max="9221" width="38.109375" customWidth="1"/>
    <col min="9222" max="9222" width="6.88671875" customWidth="1"/>
    <col min="9223" max="9223" width="8.21875" bestFit="1" customWidth="1"/>
    <col min="9224" max="9224" width="13.21875" customWidth="1"/>
    <col min="9225" max="9252" width="11.44140625" customWidth="1"/>
    <col min="9473" max="9473" width="2.109375" customWidth="1"/>
    <col min="9474" max="9475" width="6.88671875" customWidth="1"/>
    <col min="9476" max="9476" width="43.44140625" customWidth="1"/>
    <col min="9477" max="9477" width="38.109375" customWidth="1"/>
    <col min="9478" max="9478" width="6.88671875" customWidth="1"/>
    <col min="9479" max="9479" width="8.21875" bestFit="1" customWidth="1"/>
    <col min="9480" max="9480" width="13.21875" customWidth="1"/>
    <col min="9481" max="9508" width="11.44140625" customWidth="1"/>
    <col min="9729" max="9729" width="2.109375" customWidth="1"/>
    <col min="9730" max="9731" width="6.88671875" customWidth="1"/>
    <col min="9732" max="9732" width="43.44140625" customWidth="1"/>
    <col min="9733" max="9733" width="38.109375" customWidth="1"/>
    <col min="9734" max="9734" width="6.88671875" customWidth="1"/>
    <col min="9735" max="9735" width="8.21875" bestFit="1" customWidth="1"/>
    <col min="9736" max="9736" width="13.21875" customWidth="1"/>
    <col min="9737" max="9764" width="11.44140625" customWidth="1"/>
    <col min="9985" max="9985" width="2.109375" customWidth="1"/>
    <col min="9986" max="9987" width="6.88671875" customWidth="1"/>
    <col min="9988" max="9988" width="43.44140625" customWidth="1"/>
    <col min="9989" max="9989" width="38.109375" customWidth="1"/>
    <col min="9990" max="9990" width="6.88671875" customWidth="1"/>
    <col min="9991" max="9991" width="8.21875" bestFit="1" customWidth="1"/>
    <col min="9992" max="9992" width="13.21875" customWidth="1"/>
    <col min="9993" max="10020" width="11.44140625" customWidth="1"/>
    <col min="10241" max="10241" width="2.109375" customWidth="1"/>
    <col min="10242" max="10243" width="6.88671875" customWidth="1"/>
    <col min="10244" max="10244" width="43.44140625" customWidth="1"/>
    <col min="10245" max="10245" width="38.109375" customWidth="1"/>
    <col min="10246" max="10246" width="6.88671875" customWidth="1"/>
    <col min="10247" max="10247" width="8.21875" bestFit="1" customWidth="1"/>
    <col min="10248" max="10248" width="13.21875" customWidth="1"/>
    <col min="10249" max="10276" width="11.44140625" customWidth="1"/>
    <col min="10497" max="10497" width="2.109375" customWidth="1"/>
    <col min="10498" max="10499" width="6.88671875" customWidth="1"/>
    <col min="10500" max="10500" width="43.44140625" customWidth="1"/>
    <col min="10501" max="10501" width="38.109375" customWidth="1"/>
    <col min="10502" max="10502" width="6.88671875" customWidth="1"/>
    <col min="10503" max="10503" width="8.21875" bestFit="1" customWidth="1"/>
    <col min="10504" max="10504" width="13.21875" customWidth="1"/>
    <col min="10505" max="10532" width="11.44140625" customWidth="1"/>
    <col min="10753" max="10753" width="2.109375" customWidth="1"/>
    <col min="10754" max="10755" width="6.88671875" customWidth="1"/>
    <col min="10756" max="10756" width="43.44140625" customWidth="1"/>
    <col min="10757" max="10757" width="38.109375" customWidth="1"/>
    <col min="10758" max="10758" width="6.88671875" customWidth="1"/>
    <col min="10759" max="10759" width="8.21875" bestFit="1" customWidth="1"/>
    <col min="10760" max="10760" width="13.21875" customWidth="1"/>
    <col min="10761" max="10788" width="11.44140625" customWidth="1"/>
    <col min="11009" max="11009" width="2.109375" customWidth="1"/>
    <col min="11010" max="11011" width="6.88671875" customWidth="1"/>
    <col min="11012" max="11012" width="43.44140625" customWidth="1"/>
    <col min="11013" max="11013" width="38.109375" customWidth="1"/>
    <col min="11014" max="11014" width="6.88671875" customWidth="1"/>
    <col min="11015" max="11015" width="8.21875" bestFit="1" customWidth="1"/>
    <col min="11016" max="11016" width="13.21875" customWidth="1"/>
    <col min="11017" max="11044" width="11.44140625" customWidth="1"/>
    <col min="11265" max="11265" width="2.109375" customWidth="1"/>
    <col min="11266" max="11267" width="6.88671875" customWidth="1"/>
    <col min="11268" max="11268" width="43.44140625" customWidth="1"/>
    <col min="11269" max="11269" width="38.109375" customWidth="1"/>
    <col min="11270" max="11270" width="6.88671875" customWidth="1"/>
    <col min="11271" max="11271" width="8.21875" bestFit="1" customWidth="1"/>
    <col min="11272" max="11272" width="13.21875" customWidth="1"/>
    <col min="11273" max="11300" width="11.44140625" customWidth="1"/>
    <col min="11521" max="11521" width="2.109375" customWidth="1"/>
    <col min="11522" max="11523" width="6.88671875" customWidth="1"/>
    <col min="11524" max="11524" width="43.44140625" customWidth="1"/>
    <col min="11525" max="11525" width="38.109375" customWidth="1"/>
    <col min="11526" max="11526" width="6.88671875" customWidth="1"/>
    <col min="11527" max="11527" width="8.21875" bestFit="1" customWidth="1"/>
    <col min="11528" max="11528" width="13.21875" customWidth="1"/>
    <col min="11529" max="11556" width="11.44140625" customWidth="1"/>
    <col min="11777" max="11777" width="2.109375" customWidth="1"/>
    <col min="11778" max="11779" width="6.88671875" customWidth="1"/>
    <col min="11780" max="11780" width="43.44140625" customWidth="1"/>
    <col min="11781" max="11781" width="38.109375" customWidth="1"/>
    <col min="11782" max="11782" width="6.88671875" customWidth="1"/>
    <col min="11783" max="11783" width="8.21875" bestFit="1" customWidth="1"/>
    <col min="11784" max="11784" width="13.21875" customWidth="1"/>
    <col min="11785" max="11812" width="11.44140625" customWidth="1"/>
    <col min="12033" max="12033" width="2.109375" customWidth="1"/>
    <col min="12034" max="12035" width="6.88671875" customWidth="1"/>
    <col min="12036" max="12036" width="43.44140625" customWidth="1"/>
    <col min="12037" max="12037" width="38.109375" customWidth="1"/>
    <col min="12038" max="12038" width="6.88671875" customWidth="1"/>
    <col min="12039" max="12039" width="8.21875" bestFit="1" customWidth="1"/>
    <col min="12040" max="12040" width="13.21875" customWidth="1"/>
    <col min="12041" max="12068" width="11.44140625" customWidth="1"/>
    <col min="12289" max="12289" width="2.109375" customWidth="1"/>
    <col min="12290" max="12291" width="6.88671875" customWidth="1"/>
    <col min="12292" max="12292" width="43.44140625" customWidth="1"/>
    <col min="12293" max="12293" width="38.109375" customWidth="1"/>
    <col min="12294" max="12294" width="6.88671875" customWidth="1"/>
    <col min="12295" max="12295" width="8.21875" bestFit="1" customWidth="1"/>
    <col min="12296" max="12296" width="13.21875" customWidth="1"/>
    <col min="12297" max="12324" width="11.44140625" customWidth="1"/>
    <col min="12545" max="12545" width="2.109375" customWidth="1"/>
    <col min="12546" max="12547" width="6.88671875" customWidth="1"/>
    <col min="12548" max="12548" width="43.44140625" customWidth="1"/>
    <col min="12549" max="12549" width="38.109375" customWidth="1"/>
    <col min="12550" max="12550" width="6.88671875" customWidth="1"/>
    <col min="12551" max="12551" width="8.21875" bestFit="1" customWidth="1"/>
    <col min="12552" max="12552" width="13.21875" customWidth="1"/>
    <col min="12553" max="12580" width="11.44140625" customWidth="1"/>
    <col min="12801" max="12801" width="2.109375" customWidth="1"/>
    <col min="12802" max="12803" width="6.88671875" customWidth="1"/>
    <col min="12804" max="12804" width="43.44140625" customWidth="1"/>
    <col min="12805" max="12805" width="38.109375" customWidth="1"/>
    <col min="12806" max="12806" width="6.88671875" customWidth="1"/>
    <col min="12807" max="12807" width="8.21875" bestFit="1" customWidth="1"/>
    <col min="12808" max="12808" width="13.21875" customWidth="1"/>
    <col min="12809" max="12836" width="11.44140625" customWidth="1"/>
    <col min="13057" max="13057" width="2.109375" customWidth="1"/>
    <col min="13058" max="13059" width="6.88671875" customWidth="1"/>
    <col min="13060" max="13060" width="43.44140625" customWidth="1"/>
    <col min="13061" max="13061" width="38.109375" customWidth="1"/>
    <col min="13062" max="13062" width="6.88671875" customWidth="1"/>
    <col min="13063" max="13063" width="8.21875" bestFit="1" customWidth="1"/>
    <col min="13064" max="13064" width="13.21875" customWidth="1"/>
    <col min="13065" max="13092" width="11.44140625" customWidth="1"/>
    <col min="13313" max="13313" width="2.109375" customWidth="1"/>
    <col min="13314" max="13315" width="6.88671875" customWidth="1"/>
    <col min="13316" max="13316" width="43.44140625" customWidth="1"/>
    <col min="13317" max="13317" width="38.109375" customWidth="1"/>
    <col min="13318" max="13318" width="6.88671875" customWidth="1"/>
    <col min="13319" max="13319" width="8.21875" bestFit="1" customWidth="1"/>
    <col min="13320" max="13320" width="13.21875" customWidth="1"/>
    <col min="13321" max="13348" width="11.44140625" customWidth="1"/>
    <col min="13569" max="13569" width="2.109375" customWidth="1"/>
    <col min="13570" max="13571" width="6.88671875" customWidth="1"/>
    <col min="13572" max="13572" width="43.44140625" customWidth="1"/>
    <col min="13573" max="13573" width="38.109375" customWidth="1"/>
    <col min="13574" max="13574" width="6.88671875" customWidth="1"/>
    <col min="13575" max="13575" width="8.21875" bestFit="1" customWidth="1"/>
    <col min="13576" max="13576" width="13.21875" customWidth="1"/>
    <col min="13577" max="13604" width="11.44140625" customWidth="1"/>
    <col min="13825" max="13825" width="2.109375" customWidth="1"/>
    <col min="13826" max="13827" width="6.88671875" customWidth="1"/>
    <col min="13828" max="13828" width="43.44140625" customWidth="1"/>
    <col min="13829" max="13829" width="38.109375" customWidth="1"/>
    <col min="13830" max="13830" width="6.88671875" customWidth="1"/>
    <col min="13831" max="13831" width="8.21875" bestFit="1" customWidth="1"/>
    <col min="13832" max="13832" width="13.21875" customWidth="1"/>
    <col min="13833" max="13860" width="11.44140625" customWidth="1"/>
    <col min="14081" max="14081" width="2.109375" customWidth="1"/>
    <col min="14082" max="14083" width="6.88671875" customWidth="1"/>
    <col min="14084" max="14084" width="43.44140625" customWidth="1"/>
    <col min="14085" max="14085" width="38.109375" customWidth="1"/>
    <col min="14086" max="14086" width="6.88671875" customWidth="1"/>
    <col min="14087" max="14087" width="8.21875" bestFit="1" customWidth="1"/>
    <col min="14088" max="14088" width="13.21875" customWidth="1"/>
    <col min="14089" max="14116" width="11.44140625" customWidth="1"/>
    <col min="14337" max="14337" width="2.109375" customWidth="1"/>
    <col min="14338" max="14339" width="6.88671875" customWidth="1"/>
    <col min="14340" max="14340" width="43.44140625" customWidth="1"/>
    <col min="14341" max="14341" width="38.109375" customWidth="1"/>
    <col min="14342" max="14342" width="6.88671875" customWidth="1"/>
    <col min="14343" max="14343" width="8.21875" bestFit="1" customWidth="1"/>
    <col min="14344" max="14344" width="13.21875" customWidth="1"/>
    <col min="14345" max="14372" width="11.44140625" customWidth="1"/>
    <col min="14593" max="14593" width="2.109375" customWidth="1"/>
    <col min="14594" max="14595" width="6.88671875" customWidth="1"/>
    <col min="14596" max="14596" width="43.44140625" customWidth="1"/>
    <col min="14597" max="14597" width="38.109375" customWidth="1"/>
    <col min="14598" max="14598" width="6.88671875" customWidth="1"/>
    <col min="14599" max="14599" width="8.21875" bestFit="1" customWidth="1"/>
    <col min="14600" max="14600" width="13.21875" customWidth="1"/>
    <col min="14601" max="14628" width="11.44140625" customWidth="1"/>
    <col min="14849" max="14849" width="2.109375" customWidth="1"/>
    <col min="14850" max="14851" width="6.88671875" customWidth="1"/>
    <col min="14852" max="14852" width="43.44140625" customWidth="1"/>
    <col min="14853" max="14853" width="38.109375" customWidth="1"/>
    <col min="14854" max="14854" width="6.88671875" customWidth="1"/>
    <col min="14855" max="14855" width="8.21875" bestFit="1" customWidth="1"/>
    <col min="14856" max="14856" width="13.21875" customWidth="1"/>
    <col min="14857" max="14884" width="11.44140625" customWidth="1"/>
    <col min="15105" max="15105" width="2.109375" customWidth="1"/>
    <col min="15106" max="15107" width="6.88671875" customWidth="1"/>
    <col min="15108" max="15108" width="43.44140625" customWidth="1"/>
    <col min="15109" max="15109" width="38.109375" customWidth="1"/>
    <col min="15110" max="15110" width="6.88671875" customWidth="1"/>
    <col min="15111" max="15111" width="8.21875" bestFit="1" customWidth="1"/>
    <col min="15112" max="15112" width="13.21875" customWidth="1"/>
    <col min="15113" max="15140" width="11.44140625" customWidth="1"/>
    <col min="15361" max="15361" width="2.109375" customWidth="1"/>
    <col min="15362" max="15363" width="6.88671875" customWidth="1"/>
    <col min="15364" max="15364" width="43.44140625" customWidth="1"/>
    <col min="15365" max="15365" width="38.109375" customWidth="1"/>
    <col min="15366" max="15366" width="6.88671875" customWidth="1"/>
    <col min="15367" max="15367" width="8.21875" bestFit="1" customWidth="1"/>
    <col min="15368" max="15368" width="13.21875" customWidth="1"/>
    <col min="15369" max="15396" width="11.44140625" customWidth="1"/>
    <col min="15617" max="15617" width="2.109375" customWidth="1"/>
    <col min="15618" max="15619" width="6.88671875" customWidth="1"/>
    <col min="15620" max="15620" width="43.44140625" customWidth="1"/>
    <col min="15621" max="15621" width="38.109375" customWidth="1"/>
    <col min="15622" max="15622" width="6.88671875" customWidth="1"/>
    <col min="15623" max="15623" width="8.21875" bestFit="1" customWidth="1"/>
    <col min="15624" max="15624" width="13.21875" customWidth="1"/>
    <col min="15625" max="15652" width="11.44140625" customWidth="1"/>
    <col min="15873" max="15873" width="2.109375" customWidth="1"/>
    <col min="15874" max="15875" width="6.88671875" customWidth="1"/>
    <col min="15876" max="15876" width="43.44140625" customWidth="1"/>
    <col min="15877" max="15877" width="38.109375" customWidth="1"/>
    <col min="15878" max="15878" width="6.88671875" customWidth="1"/>
    <col min="15879" max="15879" width="8.21875" bestFit="1" customWidth="1"/>
    <col min="15880" max="15880" width="13.21875" customWidth="1"/>
    <col min="15881" max="15908" width="11.44140625" customWidth="1"/>
    <col min="16129" max="16129" width="2.109375" customWidth="1"/>
    <col min="16130" max="16131" width="6.88671875" customWidth="1"/>
    <col min="16132" max="16132" width="43.44140625" customWidth="1"/>
    <col min="16133" max="16133" width="38.109375" customWidth="1"/>
    <col min="16134" max="16134" width="6.88671875" customWidth="1"/>
    <col min="16135" max="16135" width="8.21875" bestFit="1" customWidth="1"/>
    <col min="16136" max="16136" width="13.21875" customWidth="1"/>
    <col min="16137" max="16164" width="11.44140625" customWidth="1"/>
  </cols>
  <sheetData>
    <row r="1" spans="1:36" ht="18.75" thickBot="1" x14ac:dyDescent="0.25">
      <c r="A1" s="119"/>
      <c r="B1" s="145"/>
      <c r="C1" s="161" t="s">
        <v>181</v>
      </c>
      <c r="D1" s="191"/>
      <c r="E1" s="192"/>
      <c r="F1" s="193"/>
      <c r="G1" s="193"/>
      <c r="H1" s="165"/>
      <c r="I1" s="722"/>
      <c r="J1" s="722"/>
      <c r="K1" s="611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94"/>
    </row>
    <row r="2" spans="1:36" ht="32.25" thickBot="1" x14ac:dyDescent="0.25">
      <c r="A2" s="167"/>
      <c r="B2" s="168"/>
      <c r="C2" s="127" t="s">
        <v>106</v>
      </c>
      <c r="D2" s="128" t="s">
        <v>135</v>
      </c>
      <c r="E2" s="195" t="s">
        <v>107</v>
      </c>
      <c r="F2" s="128" t="s">
        <v>136</v>
      </c>
      <c r="G2" s="170" t="s">
        <v>182</v>
      </c>
      <c r="H2" s="627"/>
      <c r="I2" s="171"/>
      <c r="J2" s="171"/>
      <c r="K2" s="646" t="str">
        <f>'WRZ summary'!G5</f>
        <v>Revised Base Year 2019-20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2029-30</v>
      </c>
      <c r="V2" s="196" t="str">
        <f>'WRZ summary'!R5</f>
        <v>2030-31</v>
      </c>
      <c r="W2" s="196" t="str">
        <f>'WRZ summary'!S5</f>
        <v>2031-32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97" t="str">
        <f>'WRZ summary'!AF5</f>
        <v>2044-45</v>
      </c>
    </row>
    <row r="3" spans="1:36" ht="25.15" customHeight="1" x14ac:dyDescent="0.2">
      <c r="A3" s="198"/>
      <c r="B3" s="727" t="s">
        <v>183</v>
      </c>
      <c r="C3" s="391" t="s">
        <v>184</v>
      </c>
      <c r="D3" s="392" t="s">
        <v>185</v>
      </c>
      <c r="E3" s="393" t="s">
        <v>118</v>
      </c>
      <c r="F3" s="394" t="s">
        <v>70</v>
      </c>
      <c r="G3" s="395">
        <v>2</v>
      </c>
      <c r="H3" s="628"/>
      <c r="I3" s="626"/>
      <c r="J3" s="645"/>
      <c r="K3" s="636">
        <v>32.622411863926253</v>
      </c>
      <c r="L3" s="396">
        <v>30.671367032683449</v>
      </c>
      <c r="M3" s="396">
        <v>30.814872011239949</v>
      </c>
      <c r="N3" s="396">
        <v>30.57096099763465</v>
      </c>
      <c r="O3" s="396">
        <v>31.772495673858849</v>
      </c>
      <c r="P3" s="396">
        <v>31.545743535590351</v>
      </c>
      <c r="Q3" s="396">
        <v>31.71004354672235</v>
      </c>
      <c r="R3" s="396">
        <v>31.607683362034251</v>
      </c>
      <c r="S3" s="396">
        <v>31.983959108636551</v>
      </c>
      <c r="T3" s="396">
        <v>31.868121349320152</v>
      </c>
      <c r="U3" s="396">
        <v>32.28277585065365</v>
      </c>
      <c r="V3" s="396">
        <v>31.83085576088855</v>
      </c>
      <c r="W3" s="396">
        <v>32.154621339714254</v>
      </c>
      <c r="X3" s="396">
        <v>31.973671542505752</v>
      </c>
      <c r="Y3" s="396">
        <v>32.636928147981052</v>
      </c>
      <c r="Z3" s="396">
        <v>32.283462904745647</v>
      </c>
      <c r="AA3" s="396">
        <v>31.961652883663252</v>
      </c>
      <c r="AB3" s="396">
        <v>32.502478935689048</v>
      </c>
      <c r="AC3" s="396">
        <v>32.568447994591651</v>
      </c>
      <c r="AD3" s="396">
        <v>32.317759472365353</v>
      </c>
      <c r="AE3" s="396">
        <v>32.961338450140047</v>
      </c>
      <c r="AF3" s="396">
        <v>32.58014878967785</v>
      </c>
      <c r="AG3" s="396">
        <v>33.013101185102251</v>
      </c>
      <c r="AH3" s="396">
        <v>32.318204574235047</v>
      </c>
      <c r="AI3" s="396">
        <v>32.836462879027053</v>
      </c>
      <c r="AJ3" s="397">
        <v>33.135500047141747</v>
      </c>
    </row>
    <row r="4" spans="1:36" ht="29.45" customHeight="1" x14ac:dyDescent="0.2">
      <c r="A4" s="156"/>
      <c r="B4" s="728"/>
      <c r="C4" s="263" t="s">
        <v>186</v>
      </c>
      <c r="D4" s="398" t="s">
        <v>187</v>
      </c>
      <c r="E4" s="323" t="s">
        <v>118</v>
      </c>
      <c r="F4" s="347" t="s">
        <v>70</v>
      </c>
      <c r="G4" s="347">
        <v>2</v>
      </c>
      <c r="H4" s="629"/>
      <c r="I4" s="626"/>
      <c r="J4" s="626"/>
      <c r="K4" s="621">
        <v>0.58179081193582527</v>
      </c>
      <c r="L4" s="342">
        <v>0.58179081193582527</v>
      </c>
      <c r="M4" s="342">
        <v>0.58179081193582527</v>
      </c>
      <c r="N4" s="342">
        <v>0.58179081193582527</v>
      </c>
      <c r="O4" s="342">
        <v>0.58179081193582527</v>
      </c>
      <c r="P4" s="342">
        <v>0.58179081193582527</v>
      </c>
      <c r="Q4" s="342">
        <v>0.58179081193582527</v>
      </c>
      <c r="R4" s="342">
        <v>0.58179081193582527</v>
      </c>
      <c r="S4" s="342">
        <v>0.58179081193582527</v>
      </c>
      <c r="T4" s="342">
        <v>0.58179081193582527</v>
      </c>
      <c r="U4" s="342">
        <v>0.58179081193582527</v>
      </c>
      <c r="V4" s="342">
        <v>0.58179081193582527</v>
      </c>
      <c r="W4" s="342">
        <v>0.58179081193582527</v>
      </c>
      <c r="X4" s="342">
        <v>0.58179081193582527</v>
      </c>
      <c r="Y4" s="342">
        <v>0.58179081193582527</v>
      </c>
      <c r="Z4" s="342">
        <v>0.58179081193582527</v>
      </c>
      <c r="AA4" s="342">
        <v>0.58179081193582527</v>
      </c>
      <c r="AB4" s="342">
        <v>0.58179081193582527</v>
      </c>
      <c r="AC4" s="342">
        <v>0.58179081193582527</v>
      </c>
      <c r="AD4" s="342">
        <v>0.58179081193582527</v>
      </c>
      <c r="AE4" s="342">
        <v>0.58179081193582527</v>
      </c>
      <c r="AF4" s="342">
        <v>0.58179081193582527</v>
      </c>
      <c r="AG4" s="342">
        <v>0.58179081193582527</v>
      </c>
      <c r="AH4" s="342">
        <v>0.58179081193582527</v>
      </c>
      <c r="AI4" s="342">
        <v>0.58179081193582527</v>
      </c>
      <c r="AJ4" s="384">
        <v>0.58179081193582527</v>
      </c>
    </row>
    <row r="5" spans="1:36" ht="25.15" customHeight="1" x14ac:dyDescent="0.2">
      <c r="A5" s="156"/>
      <c r="B5" s="728"/>
      <c r="C5" s="399" t="s">
        <v>188</v>
      </c>
      <c r="D5" s="398" t="s">
        <v>189</v>
      </c>
      <c r="E5" s="323" t="s">
        <v>118</v>
      </c>
      <c r="F5" s="347" t="s">
        <v>70</v>
      </c>
      <c r="G5" s="347">
        <v>2</v>
      </c>
      <c r="H5" s="630"/>
      <c r="I5" s="626"/>
      <c r="J5" s="267"/>
      <c r="K5" s="620">
        <v>31.489643881621124</v>
      </c>
      <c r="L5" s="342">
        <v>32.442416153036845</v>
      </c>
      <c r="M5" s="342">
        <v>33.609615857906249</v>
      </c>
      <c r="N5" s="342">
        <v>34.577038301957153</v>
      </c>
      <c r="O5" s="342">
        <v>35.414402797153592</v>
      </c>
      <c r="P5" s="342">
        <v>36.380915468310818</v>
      </c>
      <c r="Q5" s="342">
        <v>37.369316298365924</v>
      </c>
      <c r="R5" s="342">
        <v>38.2647923199792</v>
      </c>
      <c r="S5" s="342">
        <v>39.051555015900256</v>
      </c>
      <c r="T5" s="342">
        <v>39.854259762770837</v>
      </c>
      <c r="U5" s="342">
        <v>40.617226848224782</v>
      </c>
      <c r="V5" s="342">
        <v>41.324651130433047</v>
      </c>
      <c r="W5" s="342">
        <v>41.986830152235747</v>
      </c>
      <c r="X5" s="342">
        <v>42.617594193219261</v>
      </c>
      <c r="Y5" s="342">
        <v>43.221647786303265</v>
      </c>
      <c r="Z5" s="342">
        <v>43.820101736355376</v>
      </c>
      <c r="AA5" s="342">
        <v>44.400197304647058</v>
      </c>
      <c r="AB5" s="342">
        <v>44.973804650123675</v>
      </c>
      <c r="AC5" s="342">
        <v>45.547577764809439</v>
      </c>
      <c r="AD5" s="342">
        <v>46.126668201551006</v>
      </c>
      <c r="AE5" s="342">
        <v>46.71462150362742</v>
      </c>
      <c r="AF5" s="342">
        <v>47.294909197331428</v>
      </c>
      <c r="AG5" s="342">
        <v>47.874436823024475</v>
      </c>
      <c r="AH5" s="342">
        <v>48.458876905001269</v>
      </c>
      <c r="AI5" s="342">
        <v>49.039710397409216</v>
      </c>
      <c r="AJ5" s="384">
        <v>49.6180465868403</v>
      </c>
    </row>
    <row r="6" spans="1:36" ht="25.15" customHeight="1" x14ac:dyDescent="0.2">
      <c r="A6" s="156"/>
      <c r="B6" s="728"/>
      <c r="C6" s="263" t="s">
        <v>190</v>
      </c>
      <c r="D6" s="398" t="s">
        <v>191</v>
      </c>
      <c r="E6" s="323" t="s">
        <v>118</v>
      </c>
      <c r="F6" s="347" t="s">
        <v>70</v>
      </c>
      <c r="G6" s="400">
        <v>2</v>
      </c>
      <c r="H6" s="630"/>
      <c r="I6" s="267"/>
      <c r="J6" s="267"/>
      <c r="K6" s="620">
        <v>93.003344580196895</v>
      </c>
      <c r="L6" s="401">
        <v>92.914561579496024</v>
      </c>
      <c r="M6" s="401">
        <v>92.857954807431611</v>
      </c>
      <c r="N6" s="401">
        <v>92.788830993514793</v>
      </c>
      <c r="O6" s="401">
        <v>92.67600247933953</v>
      </c>
      <c r="P6" s="401">
        <v>92.573391714597946</v>
      </c>
      <c r="Q6" s="401">
        <v>92.4630781599692</v>
      </c>
      <c r="R6" s="401">
        <v>92.351470977029024</v>
      </c>
      <c r="S6" s="401">
        <v>92.230511999310082</v>
      </c>
      <c r="T6" s="401">
        <v>92.113184817074895</v>
      </c>
      <c r="U6" s="401">
        <v>91.999542609779311</v>
      </c>
      <c r="V6" s="401">
        <v>91.893919303757926</v>
      </c>
      <c r="W6" s="401">
        <v>91.796320845337604</v>
      </c>
      <c r="X6" s="401">
        <v>91.710259461502147</v>
      </c>
      <c r="Y6" s="401">
        <v>91.626946931327879</v>
      </c>
      <c r="Z6" s="401">
        <v>91.555303371922975</v>
      </c>
      <c r="AA6" s="401">
        <v>91.468698579816703</v>
      </c>
      <c r="AB6" s="401">
        <v>91.381473676952254</v>
      </c>
      <c r="AC6" s="401">
        <v>91.301030155307558</v>
      </c>
      <c r="AD6" s="401">
        <v>91.2394304119872</v>
      </c>
      <c r="AE6" s="401">
        <v>91.200464947248207</v>
      </c>
      <c r="AF6" s="401">
        <v>91.156574674471571</v>
      </c>
      <c r="AG6" s="401">
        <v>91.12126308086205</v>
      </c>
      <c r="AH6" s="401">
        <v>91.102694644245531</v>
      </c>
      <c r="AI6" s="401">
        <v>91.087072016348486</v>
      </c>
      <c r="AJ6" s="402">
        <v>91.074631420466972</v>
      </c>
    </row>
    <row r="7" spans="1:36" ht="25.15" customHeight="1" x14ac:dyDescent="0.2">
      <c r="A7" s="156"/>
      <c r="B7" s="728"/>
      <c r="C7" s="260" t="s">
        <v>192</v>
      </c>
      <c r="D7" s="331" t="s">
        <v>193</v>
      </c>
      <c r="E7" s="332" t="s">
        <v>194</v>
      </c>
      <c r="F7" s="312" t="s">
        <v>70</v>
      </c>
      <c r="G7" s="312">
        <v>2</v>
      </c>
      <c r="H7" s="629"/>
      <c r="I7" s="267"/>
      <c r="J7" s="267"/>
      <c r="K7" s="620">
        <f>K3-K30</f>
        <v>32.260253367281017</v>
      </c>
      <c r="L7" s="327">
        <f>L3-L30</f>
        <v>30.309208536038213</v>
      </c>
      <c r="M7" s="327">
        <f t="shared" ref="L7:AJ10" si="0">M3-M30</f>
        <v>30.452713514594713</v>
      </c>
      <c r="N7" s="327">
        <f t="shared" si="0"/>
        <v>30.208802500989414</v>
      </c>
      <c r="O7" s="327">
        <f t="shared" si="0"/>
        <v>31.410337177213613</v>
      </c>
      <c r="P7" s="327">
        <f t="shared" si="0"/>
        <v>31.183585038945115</v>
      </c>
      <c r="Q7" s="327">
        <f t="shared" si="0"/>
        <v>31.347885050077114</v>
      </c>
      <c r="R7" s="327">
        <f t="shared" si="0"/>
        <v>31.245524865389015</v>
      </c>
      <c r="S7" s="327">
        <f t="shared" si="0"/>
        <v>31.621800611991315</v>
      </c>
      <c r="T7" s="327">
        <f t="shared" si="0"/>
        <v>31.505962852674916</v>
      </c>
      <c r="U7" s="327">
        <f t="shared" si="0"/>
        <v>31.920617354008414</v>
      </c>
      <c r="V7" s="327">
        <f t="shared" si="0"/>
        <v>31.468697264243314</v>
      </c>
      <c r="W7" s="327">
        <f t="shared" si="0"/>
        <v>31.792462843069018</v>
      </c>
      <c r="X7" s="327">
        <f t="shared" si="0"/>
        <v>31.611513045860516</v>
      </c>
      <c r="Y7" s="327">
        <f t="shared" si="0"/>
        <v>32.274769651335816</v>
      </c>
      <c r="Z7" s="327">
        <f t="shared" si="0"/>
        <v>31.921304408100411</v>
      </c>
      <c r="AA7" s="327">
        <f t="shared" si="0"/>
        <v>31.599494387018016</v>
      </c>
      <c r="AB7" s="327">
        <f t="shared" si="0"/>
        <v>32.140320439043812</v>
      </c>
      <c r="AC7" s="327">
        <f t="shared" si="0"/>
        <v>32.206289497946415</v>
      </c>
      <c r="AD7" s="327">
        <f t="shared" si="0"/>
        <v>31.955600975720117</v>
      </c>
      <c r="AE7" s="327">
        <f t="shared" si="0"/>
        <v>32.599179953494811</v>
      </c>
      <c r="AF7" s="327">
        <f t="shared" si="0"/>
        <v>32.217990293032614</v>
      </c>
      <c r="AG7" s="327">
        <f t="shared" si="0"/>
        <v>32.650942688457015</v>
      </c>
      <c r="AH7" s="327">
        <f t="shared" si="0"/>
        <v>31.956046077589811</v>
      </c>
      <c r="AI7" s="327">
        <f t="shared" si="0"/>
        <v>32.474304382381817</v>
      </c>
      <c r="AJ7" s="344">
        <f t="shared" si="0"/>
        <v>32.773341550496511</v>
      </c>
    </row>
    <row r="8" spans="1:36" ht="25.15" customHeight="1" x14ac:dyDescent="0.2">
      <c r="A8" s="156"/>
      <c r="B8" s="728"/>
      <c r="C8" s="260" t="s">
        <v>195</v>
      </c>
      <c r="D8" s="331" t="s">
        <v>196</v>
      </c>
      <c r="E8" s="332" t="s">
        <v>197</v>
      </c>
      <c r="F8" s="312" t="s">
        <v>70</v>
      </c>
      <c r="G8" s="312">
        <v>2</v>
      </c>
      <c r="H8" s="630"/>
      <c r="I8" s="267"/>
      <c r="J8" s="267"/>
      <c r="K8" s="620">
        <f>K4-K31</f>
        <v>0.52656748748830751</v>
      </c>
      <c r="L8" s="327">
        <f t="shared" si="0"/>
        <v>0.52656748748830751</v>
      </c>
      <c r="M8" s="327">
        <f t="shared" si="0"/>
        <v>0.52656748748830751</v>
      </c>
      <c r="N8" s="327">
        <f t="shared" si="0"/>
        <v>0.52656748748830751</v>
      </c>
      <c r="O8" s="327">
        <f t="shared" si="0"/>
        <v>0.52656748748830751</v>
      </c>
      <c r="P8" s="327">
        <f t="shared" si="0"/>
        <v>0.52656748748830751</v>
      </c>
      <c r="Q8" s="327">
        <f t="shared" si="0"/>
        <v>0.52656748748830751</v>
      </c>
      <c r="R8" s="327">
        <f t="shared" si="0"/>
        <v>0.52656748748830751</v>
      </c>
      <c r="S8" s="327">
        <f t="shared" si="0"/>
        <v>0.52656748748830751</v>
      </c>
      <c r="T8" s="327">
        <f t="shared" si="0"/>
        <v>0.52656748748830751</v>
      </c>
      <c r="U8" s="327">
        <f t="shared" si="0"/>
        <v>0.52656748748830751</v>
      </c>
      <c r="V8" s="327">
        <f t="shared" si="0"/>
        <v>0.52656748748830751</v>
      </c>
      <c r="W8" s="327">
        <f t="shared" si="0"/>
        <v>0.52656748748830751</v>
      </c>
      <c r="X8" s="327">
        <f t="shared" si="0"/>
        <v>0.52656748748830751</v>
      </c>
      <c r="Y8" s="327">
        <f t="shared" si="0"/>
        <v>0.52656748748830751</v>
      </c>
      <c r="Z8" s="327">
        <f t="shared" si="0"/>
        <v>0.52656748748830751</v>
      </c>
      <c r="AA8" s="327">
        <f t="shared" si="0"/>
        <v>0.52656748748830751</v>
      </c>
      <c r="AB8" s="327">
        <f t="shared" si="0"/>
        <v>0.52656748748830751</v>
      </c>
      <c r="AC8" s="327">
        <f t="shared" si="0"/>
        <v>0.52656748748830751</v>
      </c>
      <c r="AD8" s="327">
        <f t="shared" si="0"/>
        <v>0.52656748748830751</v>
      </c>
      <c r="AE8" s="327">
        <f t="shared" si="0"/>
        <v>0.52656748748830751</v>
      </c>
      <c r="AF8" s="327">
        <f t="shared" si="0"/>
        <v>0.52656748748830751</v>
      </c>
      <c r="AG8" s="327">
        <f t="shared" si="0"/>
        <v>0.52656748748830751</v>
      </c>
      <c r="AH8" s="327">
        <f t="shared" si="0"/>
        <v>0.52656748748830751</v>
      </c>
      <c r="AI8" s="327">
        <f t="shared" si="0"/>
        <v>0.52656748748830751</v>
      </c>
      <c r="AJ8" s="344">
        <f t="shared" si="0"/>
        <v>0.52656748748830751</v>
      </c>
    </row>
    <row r="9" spans="1:36" ht="25.15" customHeight="1" x14ac:dyDescent="0.2">
      <c r="A9" s="156"/>
      <c r="B9" s="728"/>
      <c r="C9" s="260" t="s">
        <v>76</v>
      </c>
      <c r="D9" s="331" t="s">
        <v>198</v>
      </c>
      <c r="E9" s="332" t="s">
        <v>199</v>
      </c>
      <c r="F9" s="312" t="s">
        <v>70</v>
      </c>
      <c r="G9" s="312">
        <v>2</v>
      </c>
      <c r="H9" s="630"/>
      <c r="I9" s="267"/>
      <c r="J9" s="267"/>
      <c r="K9" s="620">
        <f>K5-K32</f>
        <v>28.550358446223168</v>
      </c>
      <c r="L9" s="327">
        <f t="shared" si="0"/>
        <v>29.503130717638889</v>
      </c>
      <c r="M9" s="327">
        <f t="shared" si="0"/>
        <v>30.670330422508293</v>
      </c>
      <c r="N9" s="327">
        <f t="shared" si="0"/>
        <v>31.637752866559197</v>
      </c>
      <c r="O9" s="327">
        <f t="shared" si="0"/>
        <v>32.475117361755636</v>
      </c>
      <c r="P9" s="327">
        <f t="shared" si="0"/>
        <v>33.441630032912862</v>
      </c>
      <c r="Q9" s="327">
        <f t="shared" si="0"/>
        <v>34.430030862967968</v>
      </c>
      <c r="R9" s="327">
        <f t="shared" si="0"/>
        <v>35.325506884581245</v>
      </c>
      <c r="S9" s="327">
        <f t="shared" si="0"/>
        <v>36.1122695805023</v>
      </c>
      <c r="T9" s="327">
        <f t="shared" si="0"/>
        <v>36.914974327372882</v>
      </c>
      <c r="U9" s="327">
        <f t="shared" si="0"/>
        <v>37.677941412826826</v>
      </c>
      <c r="V9" s="327">
        <f t="shared" si="0"/>
        <v>38.385365695035091</v>
      </c>
      <c r="W9" s="327">
        <f t="shared" si="0"/>
        <v>39.047544716837791</v>
      </c>
      <c r="X9" s="327">
        <f t="shared" si="0"/>
        <v>39.678308757821306</v>
      </c>
      <c r="Y9" s="327">
        <f t="shared" si="0"/>
        <v>40.282362350905309</v>
      </c>
      <c r="Z9" s="327">
        <f t="shared" si="0"/>
        <v>40.88081630095742</v>
      </c>
      <c r="AA9" s="327">
        <f t="shared" si="0"/>
        <v>41.460911869249102</v>
      </c>
      <c r="AB9" s="327">
        <f t="shared" si="0"/>
        <v>42.034519214725719</v>
      </c>
      <c r="AC9" s="327">
        <f t="shared" si="0"/>
        <v>42.608292329411483</v>
      </c>
      <c r="AD9" s="327">
        <f t="shared" si="0"/>
        <v>43.18738276615305</v>
      </c>
      <c r="AE9" s="327">
        <f t="shared" si="0"/>
        <v>43.775336068229464</v>
      </c>
      <c r="AF9" s="327">
        <f t="shared" si="0"/>
        <v>44.355623761933472</v>
      </c>
      <c r="AG9" s="327">
        <f t="shared" si="0"/>
        <v>44.935151387626519</v>
      </c>
      <c r="AH9" s="327">
        <f t="shared" si="0"/>
        <v>45.519591469603313</v>
      </c>
      <c r="AI9" s="327">
        <f t="shared" si="0"/>
        <v>46.10042496201126</v>
      </c>
      <c r="AJ9" s="344">
        <f t="shared" si="0"/>
        <v>46.678761151442345</v>
      </c>
    </row>
    <row r="10" spans="1:36" ht="25.15" customHeight="1" x14ac:dyDescent="0.2">
      <c r="A10" s="156"/>
      <c r="B10" s="728"/>
      <c r="C10" s="260" t="s">
        <v>73</v>
      </c>
      <c r="D10" s="331" t="s">
        <v>200</v>
      </c>
      <c r="E10" s="332" t="s">
        <v>201</v>
      </c>
      <c r="F10" s="312" t="s">
        <v>70</v>
      </c>
      <c r="G10" s="312">
        <v>2</v>
      </c>
      <c r="H10" s="631"/>
      <c r="I10" s="267"/>
      <c r="J10" s="267"/>
      <c r="K10" s="620">
        <f>K6-K33</f>
        <v>85.350423666276185</v>
      </c>
      <c r="L10" s="327">
        <f t="shared" si="0"/>
        <v>85.261640665575314</v>
      </c>
      <c r="M10" s="327">
        <f t="shared" si="0"/>
        <v>85.205033893510901</v>
      </c>
      <c r="N10" s="327">
        <f t="shared" si="0"/>
        <v>85.135910079594083</v>
      </c>
      <c r="O10" s="327">
        <f t="shared" si="0"/>
        <v>85.023081565418821</v>
      </c>
      <c r="P10" s="327">
        <f t="shared" si="0"/>
        <v>84.920470800677236</v>
      </c>
      <c r="Q10" s="327">
        <f t="shared" si="0"/>
        <v>84.81015724604849</v>
      </c>
      <c r="R10" s="327">
        <f t="shared" si="0"/>
        <v>84.698550063108314</v>
      </c>
      <c r="S10" s="327">
        <f t="shared" si="0"/>
        <v>84.577591085389372</v>
      </c>
      <c r="T10" s="327">
        <f t="shared" si="0"/>
        <v>84.460263903154186</v>
      </c>
      <c r="U10" s="327">
        <f t="shared" si="0"/>
        <v>84.346621695858602</v>
      </c>
      <c r="V10" s="327">
        <f t="shared" si="0"/>
        <v>84.240998389837216</v>
      </c>
      <c r="W10" s="327">
        <f t="shared" si="0"/>
        <v>84.143399931416894</v>
      </c>
      <c r="X10" s="327">
        <f t="shared" si="0"/>
        <v>84.057338547581438</v>
      </c>
      <c r="Y10" s="327">
        <f t="shared" si="0"/>
        <v>83.974026017407169</v>
      </c>
      <c r="Z10" s="327">
        <f t="shared" si="0"/>
        <v>83.902382458002265</v>
      </c>
      <c r="AA10" s="327">
        <f t="shared" si="0"/>
        <v>83.815777665895993</v>
      </c>
      <c r="AB10" s="327">
        <f t="shared" si="0"/>
        <v>83.728552763031544</v>
      </c>
      <c r="AC10" s="327">
        <f t="shared" si="0"/>
        <v>83.648109241386848</v>
      </c>
      <c r="AD10" s="327">
        <f t="shared" si="0"/>
        <v>83.586509498066491</v>
      </c>
      <c r="AE10" s="327">
        <f t="shared" si="0"/>
        <v>83.547544033327497</v>
      </c>
      <c r="AF10" s="327">
        <f t="shared" si="0"/>
        <v>83.503653760550861</v>
      </c>
      <c r="AG10" s="327">
        <f t="shared" si="0"/>
        <v>83.468342166941341</v>
      </c>
      <c r="AH10" s="327">
        <f t="shared" si="0"/>
        <v>83.449773730324821</v>
      </c>
      <c r="AI10" s="327">
        <f t="shared" si="0"/>
        <v>83.434151102427776</v>
      </c>
      <c r="AJ10" s="344">
        <f t="shared" si="0"/>
        <v>83.421710506546262</v>
      </c>
    </row>
    <row r="11" spans="1:36" ht="25.15" customHeight="1" x14ac:dyDescent="0.2">
      <c r="A11" s="156"/>
      <c r="B11" s="728"/>
      <c r="C11" s="263" t="s">
        <v>202</v>
      </c>
      <c r="D11" s="398" t="s">
        <v>203</v>
      </c>
      <c r="E11" s="323" t="s">
        <v>118</v>
      </c>
      <c r="F11" s="442" t="s">
        <v>204</v>
      </c>
      <c r="G11" s="442">
        <v>1</v>
      </c>
      <c r="H11" s="631"/>
      <c r="I11" s="267"/>
      <c r="J11" s="267"/>
      <c r="K11" s="620">
        <v>0</v>
      </c>
      <c r="L11" s="443">
        <v>4.4879923288365403E-2</v>
      </c>
      <c r="M11" s="443">
        <v>7.4276722044417168E-2</v>
      </c>
      <c r="N11" s="443">
        <v>0.12616835549724301</v>
      </c>
      <c r="O11" s="443">
        <v>0.14787044085440376</v>
      </c>
      <c r="P11" s="443">
        <v>0.17738130882632458</v>
      </c>
      <c r="Q11" s="443">
        <v>0.20692965248459957</v>
      </c>
      <c r="R11" s="443">
        <v>0.25899640432287629</v>
      </c>
      <c r="S11" s="443">
        <v>0.28082482019180127</v>
      </c>
      <c r="T11" s="443">
        <v>0.3104471458040215</v>
      </c>
      <c r="U11" s="443">
        <v>0.34008834700677892</v>
      </c>
      <c r="V11" s="443">
        <v>0.39226623433064373</v>
      </c>
      <c r="W11" s="443">
        <v>0.41417360408353066</v>
      </c>
      <c r="X11" s="443">
        <v>0.44385794067535467</v>
      </c>
      <c r="Y11" s="443">
        <v>0.47355478261623007</v>
      </c>
      <c r="Z11" s="443">
        <v>0.52581146208752017</v>
      </c>
      <c r="AA11" s="443">
        <v>0.54777831439474423</v>
      </c>
      <c r="AB11" s="443">
        <v>0.57752529272657094</v>
      </c>
      <c r="AC11" s="443">
        <v>0.60728776197927725</v>
      </c>
      <c r="AD11" s="443">
        <v>0.65962784818627695</v>
      </c>
      <c r="AE11" s="443">
        <v>0.68165866258325736</v>
      </c>
      <c r="AF11" s="443">
        <v>0.71146797539672024</v>
      </c>
      <c r="AG11" s="443">
        <v>0.7412237596443737</v>
      </c>
      <c r="AH11" s="443">
        <v>0.79352885232163528</v>
      </c>
      <c r="AI11" s="443">
        <v>0.81563838915318509</v>
      </c>
      <c r="AJ11" s="444">
        <v>0.84539823599677055</v>
      </c>
    </row>
    <row r="12" spans="1:36" ht="25.15" customHeight="1" thickBot="1" x14ac:dyDescent="0.25">
      <c r="A12" s="156"/>
      <c r="B12" s="728"/>
      <c r="C12" s="445" t="s">
        <v>205</v>
      </c>
      <c r="D12" s="446" t="s">
        <v>206</v>
      </c>
      <c r="E12" s="447"/>
      <c r="F12" s="448" t="s">
        <v>70</v>
      </c>
      <c r="G12" s="448">
        <v>1</v>
      </c>
      <c r="H12" s="630"/>
      <c r="I12" s="267"/>
      <c r="J12" s="267"/>
      <c r="K12" s="620">
        <f>(K11/100)*SUM(K7:K10)</f>
        <v>0</v>
      </c>
      <c r="L12" s="449">
        <f t="shared" ref="L12:AJ12" si="1">(L11/100)*SUM(L7:L10)</f>
        <v>6.5345413983585343E-2</v>
      </c>
      <c r="M12" s="449">
        <f t="shared" si="1"/>
        <v>0.10907881671224146</v>
      </c>
      <c r="N12" s="449">
        <f t="shared" si="1"/>
        <v>0.18610972106351048</v>
      </c>
      <c r="O12" s="449">
        <f t="shared" si="1"/>
        <v>0.22097034647254254</v>
      </c>
      <c r="P12" s="449">
        <f t="shared" si="1"/>
        <v>0.26620012719516761</v>
      </c>
      <c r="Q12" s="449">
        <f t="shared" si="1"/>
        <v>0.3127010007433233</v>
      </c>
      <c r="R12" s="449">
        <f t="shared" si="1"/>
        <v>0.39314656858905311</v>
      </c>
      <c r="S12" s="449">
        <f t="shared" si="1"/>
        <v>0.42920768111468788</v>
      </c>
      <c r="T12" s="449">
        <f t="shared" si="1"/>
        <v>0.4762500389693467</v>
      </c>
      <c r="U12" s="449">
        <f t="shared" si="1"/>
        <v>0.52534041419625233</v>
      </c>
      <c r="V12" s="449">
        <f t="shared" si="1"/>
        <v>0.60652844089805091</v>
      </c>
      <c r="W12" s="449">
        <f t="shared" si="1"/>
        <v>0.64408126807914245</v>
      </c>
      <c r="X12" s="449">
        <f t="shared" si="1"/>
        <v>0.69185791843898969</v>
      </c>
      <c r="Y12" s="449">
        <f t="shared" si="1"/>
        <v>0.74375437060731608</v>
      </c>
      <c r="Z12" s="449">
        <f t="shared" si="1"/>
        <v>0.82673899146454277</v>
      </c>
      <c r="AA12" s="449">
        <f t="shared" si="1"/>
        <v>0.86221813848273809</v>
      </c>
      <c r="AB12" s="449">
        <f t="shared" si="1"/>
        <v>0.91497308970383617</v>
      </c>
      <c r="AC12" s="449">
        <f t="shared" si="1"/>
        <v>0.96552231007359424</v>
      </c>
      <c r="AD12" s="449">
        <f t="shared" si="1"/>
        <v>1.0504973264825634</v>
      </c>
      <c r="AE12" s="449">
        <f t="shared" si="1"/>
        <v>1.0937119686396706</v>
      </c>
      <c r="AF12" s="449">
        <f t="shared" si="1"/>
        <v>1.1426448554397746</v>
      </c>
      <c r="AG12" s="449">
        <f t="shared" si="1"/>
        <v>1.1976767907224255</v>
      </c>
      <c r="AH12" s="449">
        <f t="shared" si="1"/>
        <v>1.2811680341445242</v>
      </c>
      <c r="AI12" s="449">
        <f t="shared" si="1"/>
        <v>1.3257015093343132</v>
      </c>
      <c r="AJ12" s="450">
        <f t="shared" si="1"/>
        <v>1.3813839360157667</v>
      </c>
    </row>
    <row r="13" spans="1:36" ht="25.15" customHeight="1" x14ac:dyDescent="0.2">
      <c r="A13" s="156"/>
      <c r="B13" s="727" t="s">
        <v>207</v>
      </c>
      <c r="C13" s="260" t="s">
        <v>208</v>
      </c>
      <c r="D13" s="331" t="s">
        <v>209</v>
      </c>
      <c r="E13" s="332" t="s">
        <v>210</v>
      </c>
      <c r="F13" s="451" t="s">
        <v>211</v>
      </c>
      <c r="G13" s="451">
        <v>1</v>
      </c>
      <c r="H13" s="630"/>
      <c r="I13" s="267"/>
      <c r="J13" s="267"/>
      <c r="K13" s="620">
        <f>ROUND((K9*1000000)/(K54*1000),1)</f>
        <v>136</v>
      </c>
      <c r="L13" s="452">
        <f>ROUND((L9*1000000)/(L54*1000),1)</f>
        <v>135.4</v>
      </c>
      <c r="M13" s="452">
        <f t="shared" ref="M13:AJ13" si="2">ROUND((M9*1000000)/(M54*1000),1)</f>
        <v>134.69999999999999</v>
      </c>
      <c r="N13" s="452">
        <f t="shared" si="2"/>
        <v>134.19999999999999</v>
      </c>
      <c r="O13" s="452">
        <f t="shared" si="2"/>
        <v>133.9</v>
      </c>
      <c r="P13" s="452">
        <f t="shared" si="2"/>
        <v>133.5</v>
      </c>
      <c r="Q13" s="452">
        <f t="shared" si="2"/>
        <v>133.1</v>
      </c>
      <c r="R13" s="452">
        <f t="shared" si="2"/>
        <v>132.80000000000001</v>
      </c>
      <c r="S13" s="452">
        <f t="shared" si="2"/>
        <v>132.69999999999999</v>
      </c>
      <c r="T13" s="452">
        <f t="shared" si="2"/>
        <v>132.5</v>
      </c>
      <c r="U13" s="452">
        <f t="shared" si="2"/>
        <v>132.30000000000001</v>
      </c>
      <c r="V13" s="452">
        <f t="shared" si="2"/>
        <v>132.19999999999999</v>
      </c>
      <c r="W13" s="452">
        <f t="shared" si="2"/>
        <v>132.1</v>
      </c>
      <c r="X13" s="452">
        <f t="shared" si="2"/>
        <v>132</v>
      </c>
      <c r="Y13" s="452">
        <f t="shared" si="2"/>
        <v>132</v>
      </c>
      <c r="Z13" s="452">
        <f t="shared" si="2"/>
        <v>131.9</v>
      </c>
      <c r="AA13" s="452">
        <f t="shared" si="2"/>
        <v>131.9</v>
      </c>
      <c r="AB13" s="452">
        <f t="shared" si="2"/>
        <v>131.80000000000001</v>
      </c>
      <c r="AC13" s="452">
        <f t="shared" si="2"/>
        <v>131.80000000000001</v>
      </c>
      <c r="AD13" s="452">
        <f t="shared" si="2"/>
        <v>131.80000000000001</v>
      </c>
      <c r="AE13" s="452">
        <f t="shared" si="2"/>
        <v>131.69999999999999</v>
      </c>
      <c r="AF13" s="452">
        <f t="shared" si="2"/>
        <v>131.69999999999999</v>
      </c>
      <c r="AG13" s="452">
        <f t="shared" si="2"/>
        <v>131.6</v>
      </c>
      <c r="AH13" s="452">
        <f t="shared" si="2"/>
        <v>131.5</v>
      </c>
      <c r="AI13" s="452">
        <f t="shared" si="2"/>
        <v>131.5</v>
      </c>
      <c r="AJ13" s="452">
        <f t="shared" si="2"/>
        <v>131.4</v>
      </c>
    </row>
    <row r="14" spans="1:36" ht="25.15" customHeight="1" x14ac:dyDescent="0.2">
      <c r="A14" s="199"/>
      <c r="B14" s="728"/>
      <c r="C14" s="263" t="s">
        <v>212</v>
      </c>
      <c r="D14" s="398" t="s">
        <v>213</v>
      </c>
      <c r="E14" s="323" t="s">
        <v>118</v>
      </c>
      <c r="F14" s="442" t="s">
        <v>211</v>
      </c>
      <c r="G14" s="442">
        <v>1</v>
      </c>
      <c r="H14" s="631"/>
      <c r="I14" s="267"/>
      <c r="J14" s="267"/>
      <c r="K14" s="620">
        <v>32.124979414839316</v>
      </c>
      <c r="L14" s="453">
        <v>31.777998037088224</v>
      </c>
      <c r="M14" s="453">
        <v>31.409424668934392</v>
      </c>
      <c r="N14" s="453">
        <v>31.089232388401012</v>
      </c>
      <c r="O14" s="453">
        <v>30.816529347373759</v>
      </c>
      <c r="P14" s="453">
        <v>30.521834563299109</v>
      </c>
      <c r="Q14" s="453">
        <v>30.228332191950702</v>
      </c>
      <c r="R14" s="453">
        <v>29.958598994046689</v>
      </c>
      <c r="S14" s="453">
        <v>29.734604297654155</v>
      </c>
      <c r="T14" s="453">
        <v>29.488687768295666</v>
      </c>
      <c r="U14" s="453">
        <v>29.243425669882708</v>
      </c>
      <c r="V14" s="453">
        <v>29.02078711460873</v>
      </c>
      <c r="W14" s="453">
        <v>28.798533435863444</v>
      </c>
      <c r="X14" s="453">
        <v>28.576681474499388</v>
      </c>
      <c r="Y14" s="453">
        <v>28.376745495778696</v>
      </c>
      <c r="Z14" s="453">
        <v>28.15559568103912</v>
      </c>
      <c r="AA14" s="453">
        <v>27.956092457346571</v>
      </c>
      <c r="AB14" s="453">
        <v>27.735711256751923</v>
      </c>
      <c r="AC14" s="453">
        <v>27.536707320590704</v>
      </c>
      <c r="AD14" s="453">
        <v>27.337902319946064</v>
      </c>
      <c r="AE14" s="453">
        <v>27.11872147247108</v>
      </c>
      <c r="AF14" s="453">
        <v>26.920514259968893</v>
      </c>
      <c r="AG14" s="453">
        <v>26.702264558336786</v>
      </c>
      <c r="AH14" s="453">
        <v>26.484579276227702</v>
      </c>
      <c r="AI14" s="453">
        <v>26.287464356202886</v>
      </c>
      <c r="AJ14" s="454">
        <v>26.070804514465028</v>
      </c>
    </row>
    <row r="15" spans="1:36" ht="25.15" customHeight="1" x14ac:dyDescent="0.2">
      <c r="A15" s="199"/>
      <c r="B15" s="728"/>
      <c r="C15" s="263" t="s">
        <v>214</v>
      </c>
      <c r="D15" s="398" t="s">
        <v>215</v>
      </c>
      <c r="E15" s="323" t="s">
        <v>118</v>
      </c>
      <c r="F15" s="442" t="s">
        <v>211</v>
      </c>
      <c r="G15" s="442">
        <v>1</v>
      </c>
      <c r="H15" s="630"/>
      <c r="I15" s="267"/>
      <c r="J15" s="267"/>
      <c r="K15" s="620">
        <v>59.871721128965966</v>
      </c>
      <c r="L15" s="453">
        <v>59.795041134671642</v>
      </c>
      <c r="M15" s="453">
        <v>59.674282752928349</v>
      </c>
      <c r="N15" s="453">
        <v>59.642311513855603</v>
      </c>
      <c r="O15" s="453">
        <v>59.699939568243551</v>
      </c>
      <c r="P15" s="453">
        <v>59.713807122899325</v>
      </c>
      <c r="Q15" s="453">
        <v>59.728325678868522</v>
      </c>
      <c r="R15" s="453">
        <v>59.788485213371679</v>
      </c>
      <c r="S15" s="453">
        <v>59.939867616529618</v>
      </c>
      <c r="T15" s="453">
        <v>60.047384769421114</v>
      </c>
      <c r="U15" s="453">
        <v>60.156034159734475</v>
      </c>
      <c r="V15" s="453">
        <v>60.311412980087511</v>
      </c>
      <c r="W15" s="453">
        <v>60.468181980046673</v>
      </c>
      <c r="X15" s="453">
        <v>60.626320464517619</v>
      </c>
      <c r="Y15" s="453">
        <v>60.831892284623542</v>
      </c>
      <c r="Z15" s="453">
        <v>60.992863754937773</v>
      </c>
      <c r="AA15" s="453">
        <v>61.201542507317583</v>
      </c>
      <c r="AB15" s="453">
        <v>61.365266494669022</v>
      </c>
      <c r="AC15" s="453">
        <v>61.576975701015726</v>
      </c>
      <c r="AD15" s="453">
        <v>61.790251781040268</v>
      </c>
      <c r="AE15" s="453">
        <v>61.958031277588333</v>
      </c>
      <c r="AF15" s="453">
        <v>62.174220807044989</v>
      </c>
      <c r="AG15" s="453">
        <v>62.344545167658424</v>
      </c>
      <c r="AH15" s="453">
        <v>62.516026445068263</v>
      </c>
      <c r="AI15" s="453">
        <v>62.736349986283876</v>
      </c>
      <c r="AJ15" s="454">
        <v>62.910244872103007</v>
      </c>
    </row>
    <row r="16" spans="1:36" ht="25.15" customHeight="1" x14ac:dyDescent="0.2">
      <c r="A16" s="199"/>
      <c r="B16" s="728"/>
      <c r="C16" s="263" t="s">
        <v>216</v>
      </c>
      <c r="D16" s="398" t="s">
        <v>217</v>
      </c>
      <c r="E16" s="323" t="s">
        <v>118</v>
      </c>
      <c r="F16" s="442" t="s">
        <v>211</v>
      </c>
      <c r="G16" s="442">
        <v>1</v>
      </c>
      <c r="H16" s="630"/>
      <c r="I16" s="267"/>
      <c r="J16" s="267"/>
      <c r="K16" s="620">
        <v>18.111496933949113</v>
      </c>
      <c r="L16" s="453">
        <v>18.044492213504061</v>
      </c>
      <c r="M16" s="453">
        <v>17.963243433594485</v>
      </c>
      <c r="N16" s="453">
        <v>17.907766204542924</v>
      </c>
      <c r="O16" s="453">
        <v>17.878117399988316</v>
      </c>
      <c r="P16" s="453">
        <v>17.834269944614217</v>
      </c>
      <c r="Q16" s="453">
        <v>17.789573282558816</v>
      </c>
      <c r="R16" s="453">
        <v>17.75740447516155</v>
      </c>
      <c r="S16" s="453">
        <v>17.751162238078798</v>
      </c>
      <c r="T16" s="453">
        <v>17.730734211894809</v>
      </c>
      <c r="U16" s="453">
        <v>17.709494349383853</v>
      </c>
      <c r="V16" s="453">
        <v>17.700834653596804</v>
      </c>
      <c r="W16" s="453">
        <v>17.691374356912632</v>
      </c>
      <c r="X16" s="453">
        <v>17.681114527894088</v>
      </c>
      <c r="Y16" s="453">
        <v>17.683452940173773</v>
      </c>
      <c r="Z16" s="453">
        <v>17.671599020736167</v>
      </c>
      <c r="AA16" s="453">
        <v>17.672347362484615</v>
      </c>
      <c r="AB16" s="453">
        <v>17.658903012183025</v>
      </c>
      <c r="AC16" s="453">
        <v>17.658063129258817</v>
      </c>
      <c r="AD16" s="453">
        <v>17.65642957777446</v>
      </c>
      <c r="AE16" s="453">
        <v>17.640608123250516</v>
      </c>
      <c r="AF16" s="453">
        <v>17.637390740209849</v>
      </c>
      <c r="AG16" s="453">
        <v>17.619992597011706</v>
      </c>
      <c r="AH16" s="453">
        <v>17.601810784248681</v>
      </c>
      <c r="AI16" s="453">
        <v>17.596229161384095</v>
      </c>
      <c r="AJ16" s="454">
        <v>17.576483399970595</v>
      </c>
    </row>
    <row r="17" spans="1:36" ht="25.15" customHeight="1" x14ac:dyDescent="0.2">
      <c r="A17" s="199"/>
      <c r="B17" s="728"/>
      <c r="C17" s="263" t="s">
        <v>218</v>
      </c>
      <c r="D17" s="398" t="s">
        <v>219</v>
      </c>
      <c r="E17" s="323" t="s">
        <v>118</v>
      </c>
      <c r="F17" s="442" t="s">
        <v>211</v>
      </c>
      <c r="G17" s="442">
        <v>1</v>
      </c>
      <c r="H17" s="630"/>
      <c r="I17" s="267"/>
      <c r="J17" s="267"/>
      <c r="K17" s="620">
        <v>11.388084394055236</v>
      </c>
      <c r="L17" s="453">
        <v>11.339472414581277</v>
      </c>
      <c r="M17" s="453">
        <v>11.281966930810396</v>
      </c>
      <c r="N17" s="453">
        <v>11.240701006505731</v>
      </c>
      <c r="O17" s="453">
        <v>11.215682546008248</v>
      </c>
      <c r="P17" s="453">
        <v>11.18178744841223</v>
      </c>
      <c r="Q17" s="453">
        <v>11.147396033772242</v>
      </c>
      <c r="R17" s="453">
        <v>11.120886797575286</v>
      </c>
      <c r="S17" s="453">
        <v>11.110632662204177</v>
      </c>
      <c r="T17" s="453">
        <v>11.091513413574553</v>
      </c>
      <c r="U17" s="453">
        <v>11.071905576524836</v>
      </c>
      <c r="V17" s="453">
        <v>11.060177851969643</v>
      </c>
      <c r="W17" s="453">
        <v>11.047960708273012</v>
      </c>
      <c r="X17" s="453">
        <v>11.035255658442063</v>
      </c>
      <c r="Y17" s="453">
        <v>11.030420685542722</v>
      </c>
      <c r="Z17" s="453">
        <v>11.016740688959738</v>
      </c>
      <c r="AA17" s="453">
        <v>11.010925429723661</v>
      </c>
      <c r="AB17" s="453">
        <v>10.996276132072875</v>
      </c>
      <c r="AC17" s="453">
        <v>10.989485103624116</v>
      </c>
      <c r="AD17" s="453">
        <v>10.98220534890727</v>
      </c>
      <c r="AE17" s="453">
        <v>10.966111313599331</v>
      </c>
      <c r="AF17" s="453">
        <v>10.957863548970366</v>
      </c>
      <c r="AG17" s="453">
        <v>10.94081709654683</v>
      </c>
      <c r="AH17" s="453">
        <v>10.923300942972771</v>
      </c>
      <c r="AI17" s="453">
        <v>10.913616904508881</v>
      </c>
      <c r="AJ17" s="454">
        <v>10.895161167233749</v>
      </c>
    </row>
    <row r="18" spans="1:36" ht="25.15" customHeight="1" x14ac:dyDescent="0.2">
      <c r="A18" s="199"/>
      <c r="B18" s="728"/>
      <c r="C18" s="263" t="s">
        <v>220</v>
      </c>
      <c r="D18" s="398" t="s">
        <v>221</v>
      </c>
      <c r="E18" s="323" t="s">
        <v>118</v>
      </c>
      <c r="F18" s="442" t="s">
        <v>211</v>
      </c>
      <c r="G18" s="442">
        <v>1</v>
      </c>
      <c r="H18" s="630"/>
      <c r="I18" s="267"/>
      <c r="J18" s="267"/>
      <c r="K18" s="620">
        <v>9.0874656870996198</v>
      </c>
      <c r="L18" s="453">
        <v>9.0491325445825161</v>
      </c>
      <c r="M18" s="453">
        <v>9.0036981195879395</v>
      </c>
      <c r="N18" s="453">
        <v>8.9712200655837115</v>
      </c>
      <c r="O18" s="453">
        <v>8.9517066597373951</v>
      </c>
      <c r="P18" s="453">
        <v>8.9251062572985784</v>
      </c>
      <c r="Q18" s="453">
        <v>8.8981071419680262</v>
      </c>
      <c r="R18" s="453">
        <v>8.8773974983266992</v>
      </c>
      <c r="S18" s="453">
        <v>8.8696624205222658</v>
      </c>
      <c r="T18" s="453">
        <v>8.8548492989214758</v>
      </c>
      <c r="U18" s="453">
        <v>8.8396447467020138</v>
      </c>
      <c r="V18" s="453">
        <v>8.8307304894158669</v>
      </c>
      <c r="W18" s="453">
        <v>8.8214246968681902</v>
      </c>
      <c r="X18" s="453">
        <v>8.8117285169352364</v>
      </c>
      <c r="Y18" s="453">
        <v>8.808316136925324</v>
      </c>
      <c r="Z18" s="453">
        <v>8.7978400328395452</v>
      </c>
      <c r="AA18" s="453">
        <v>8.7936440240634397</v>
      </c>
      <c r="AB18" s="453">
        <v>8.782392264477858</v>
      </c>
      <c r="AC18" s="453">
        <v>8.7774159941820642</v>
      </c>
      <c r="AD18" s="453">
        <v>8.7720490007387237</v>
      </c>
      <c r="AE18" s="453">
        <v>8.7596408387277052</v>
      </c>
      <c r="AF18" s="453">
        <v>8.7534994222067546</v>
      </c>
      <c r="AG18" s="453">
        <v>8.7403284949005347</v>
      </c>
      <c r="AH18" s="453">
        <v>8.7267811254431447</v>
      </c>
      <c r="AI18" s="453">
        <v>8.7194900339445702</v>
      </c>
      <c r="AJ18" s="454">
        <v>8.7051897989954998</v>
      </c>
    </row>
    <row r="19" spans="1:36" ht="25.15" customHeight="1" x14ac:dyDescent="0.2">
      <c r="A19" s="199"/>
      <c r="B19" s="728"/>
      <c r="C19" s="263" t="s">
        <v>222</v>
      </c>
      <c r="D19" s="398" t="s">
        <v>223</v>
      </c>
      <c r="E19" s="323" t="s">
        <v>118</v>
      </c>
      <c r="F19" s="442" t="s">
        <v>211</v>
      </c>
      <c r="G19" s="442">
        <v>1</v>
      </c>
      <c r="H19" s="630"/>
      <c r="I19" s="267"/>
      <c r="J19" s="267"/>
      <c r="K19" s="620">
        <v>5.4162524410907631</v>
      </c>
      <c r="L19" s="453">
        <v>5.3938636555722903</v>
      </c>
      <c r="M19" s="453">
        <v>5.3673840941444437</v>
      </c>
      <c r="N19" s="453">
        <v>5.3487688211109896</v>
      </c>
      <c r="O19" s="453">
        <v>5.3380244786487365</v>
      </c>
      <c r="P19" s="453">
        <v>5.3231946634765315</v>
      </c>
      <c r="Q19" s="453">
        <v>5.308265670881692</v>
      </c>
      <c r="R19" s="453">
        <v>5.2972270215181059</v>
      </c>
      <c r="S19" s="453">
        <v>5.2940707650109839</v>
      </c>
      <c r="T19" s="453">
        <v>5.2868305378923921</v>
      </c>
      <c r="U19" s="453">
        <v>5.2794954977721105</v>
      </c>
      <c r="V19" s="453">
        <v>5.2760569103214214</v>
      </c>
      <c r="W19" s="453">
        <v>5.272524822036031</v>
      </c>
      <c r="X19" s="453">
        <v>5.2688993577115903</v>
      </c>
      <c r="Y19" s="453">
        <v>5.2691724569559328</v>
      </c>
      <c r="Z19" s="453">
        <v>5.2653608214876604</v>
      </c>
      <c r="AA19" s="453">
        <v>5.2654482190641225</v>
      </c>
      <c r="AB19" s="453">
        <v>5.2614508398453115</v>
      </c>
      <c r="AC19" s="453">
        <v>5.2613527513286158</v>
      </c>
      <c r="AD19" s="453">
        <v>5.2611619715932152</v>
      </c>
      <c r="AE19" s="453">
        <v>5.2568869743630362</v>
      </c>
      <c r="AF19" s="453">
        <v>5.2565112215991618</v>
      </c>
      <c r="AG19" s="453">
        <v>5.2520520855457162</v>
      </c>
      <c r="AH19" s="453">
        <v>5.2475014260394381</v>
      </c>
      <c r="AI19" s="453">
        <v>5.2468495576756924</v>
      </c>
      <c r="AJ19" s="454">
        <v>5.2421162472321319</v>
      </c>
    </row>
    <row r="20" spans="1:36" ht="25.15" customHeight="1" x14ac:dyDescent="0.2">
      <c r="A20" s="198"/>
      <c r="B20" s="728"/>
      <c r="C20" s="260" t="s">
        <v>224</v>
      </c>
      <c r="D20" s="331" t="s">
        <v>225</v>
      </c>
      <c r="E20" s="332" t="s">
        <v>226</v>
      </c>
      <c r="F20" s="451" t="s">
        <v>211</v>
      </c>
      <c r="G20" s="451">
        <v>1</v>
      </c>
      <c r="H20" s="631"/>
      <c r="I20" s="267"/>
      <c r="J20" s="267"/>
      <c r="K20" s="620">
        <f>ROUND((K10*1000000)/(K55*1000),1)</f>
        <v>163.80000000000001</v>
      </c>
      <c r="L20" s="452">
        <f t="shared" ref="L20:AJ20" si="3">ROUND((L10*1000000)/(L55*1000),1)</f>
        <v>164</v>
      </c>
      <c r="M20" s="452">
        <f>ROUND((M10*1000000)/(M55*1000),1)</f>
        <v>164.1</v>
      </c>
      <c r="N20" s="452">
        <f t="shared" si="3"/>
        <v>164.3</v>
      </c>
      <c r="O20" s="452">
        <f t="shared" si="3"/>
        <v>164.6</v>
      </c>
      <c r="P20" s="452">
        <f t="shared" si="3"/>
        <v>164.8</v>
      </c>
      <c r="Q20" s="452">
        <f t="shared" si="3"/>
        <v>165</v>
      </c>
      <c r="R20" s="452">
        <f t="shared" si="3"/>
        <v>165.3</v>
      </c>
      <c r="S20" s="452">
        <f t="shared" si="3"/>
        <v>165.5</v>
      </c>
      <c r="T20" s="452">
        <f t="shared" si="3"/>
        <v>165.8</v>
      </c>
      <c r="U20" s="452">
        <f t="shared" si="3"/>
        <v>166</v>
      </c>
      <c r="V20" s="452">
        <f t="shared" si="3"/>
        <v>166.3</v>
      </c>
      <c r="W20" s="452">
        <f t="shared" si="3"/>
        <v>166.5</v>
      </c>
      <c r="X20" s="452">
        <f t="shared" si="3"/>
        <v>166.7</v>
      </c>
      <c r="Y20" s="452">
        <f t="shared" si="3"/>
        <v>166.9</v>
      </c>
      <c r="Z20" s="452">
        <f t="shared" si="3"/>
        <v>167.1</v>
      </c>
      <c r="AA20" s="452">
        <f t="shared" si="3"/>
        <v>167.3</v>
      </c>
      <c r="AB20" s="452">
        <f t="shared" si="3"/>
        <v>167.5</v>
      </c>
      <c r="AC20" s="452">
        <f t="shared" si="3"/>
        <v>167.7</v>
      </c>
      <c r="AD20" s="452">
        <f t="shared" si="3"/>
        <v>167.9</v>
      </c>
      <c r="AE20" s="452">
        <f t="shared" si="3"/>
        <v>168</v>
      </c>
      <c r="AF20" s="452">
        <f t="shared" si="3"/>
        <v>168.1</v>
      </c>
      <c r="AG20" s="452">
        <f t="shared" si="3"/>
        <v>168.2</v>
      </c>
      <c r="AH20" s="452">
        <f t="shared" si="3"/>
        <v>168.3</v>
      </c>
      <c r="AI20" s="452">
        <f t="shared" si="3"/>
        <v>168.4</v>
      </c>
      <c r="AJ20" s="452">
        <f t="shared" si="3"/>
        <v>168.5</v>
      </c>
    </row>
    <row r="21" spans="1:36" ht="25.15" customHeight="1" x14ac:dyDescent="0.2">
      <c r="A21" s="199"/>
      <c r="B21" s="728"/>
      <c r="C21" s="263" t="s">
        <v>227</v>
      </c>
      <c r="D21" s="455" t="s">
        <v>228</v>
      </c>
      <c r="E21" s="323" t="s">
        <v>118</v>
      </c>
      <c r="F21" s="442" t="s">
        <v>211</v>
      </c>
      <c r="G21" s="442">
        <v>1</v>
      </c>
      <c r="H21" s="631"/>
      <c r="I21" s="267"/>
      <c r="J21" s="267"/>
      <c r="K21" s="620">
        <v>46.05894582296424</v>
      </c>
      <c r="L21" s="386">
        <v>45.933022852014346</v>
      </c>
      <c r="M21" s="386">
        <v>45.778009688999248</v>
      </c>
      <c r="N21" s="386">
        <v>45.649820176891971</v>
      </c>
      <c r="O21" s="386">
        <v>45.548127554379178</v>
      </c>
      <c r="P21" s="386">
        <v>45.417484249773857</v>
      </c>
      <c r="Q21" s="386">
        <v>45.285684137397723</v>
      </c>
      <c r="R21" s="386">
        <v>45.180068956873548</v>
      </c>
      <c r="S21" s="386">
        <v>45.045869965561074</v>
      </c>
      <c r="T21" s="386">
        <v>44.937646399304995</v>
      </c>
      <c r="U21" s="386">
        <v>44.801086253598108</v>
      </c>
      <c r="V21" s="386">
        <v>44.690290973940527</v>
      </c>
      <c r="W21" s="386">
        <v>44.55140850151983</v>
      </c>
      <c r="X21" s="386">
        <v>44.411437799317731</v>
      </c>
      <c r="Y21" s="386">
        <v>44.270389345954342</v>
      </c>
      <c r="Z21" s="386">
        <v>44.128273740389631</v>
      </c>
      <c r="AA21" s="386">
        <v>43.985101700419506</v>
      </c>
      <c r="AB21" s="386">
        <v>43.840884061143782</v>
      </c>
      <c r="AC21" s="386">
        <v>43.695631773407108</v>
      </c>
      <c r="AD21" s="386">
        <v>43.549355902212071</v>
      </c>
      <c r="AE21" s="386">
        <v>43.37624842961138</v>
      </c>
      <c r="AF21" s="386">
        <v>43.202377424558648</v>
      </c>
      <c r="AG21" s="386">
        <v>43.027755200853257</v>
      </c>
      <c r="AH21" s="386">
        <v>42.852394148214131</v>
      </c>
      <c r="AI21" s="386">
        <v>42.676306730435499</v>
      </c>
      <c r="AJ21" s="456">
        <v>42.49950548352394</v>
      </c>
    </row>
    <row r="22" spans="1:36" ht="25.15" customHeight="1" x14ac:dyDescent="0.2">
      <c r="A22" s="199"/>
      <c r="B22" s="728"/>
      <c r="C22" s="263" t="s">
        <v>229</v>
      </c>
      <c r="D22" s="455" t="s">
        <v>230</v>
      </c>
      <c r="E22" s="323" t="s">
        <v>118</v>
      </c>
      <c r="F22" s="442" t="s">
        <v>211</v>
      </c>
      <c r="G22" s="442">
        <v>1</v>
      </c>
      <c r="H22" s="632"/>
      <c r="I22" s="267"/>
      <c r="J22" s="267"/>
      <c r="K22" s="620">
        <v>56.330026954583118</v>
      </c>
      <c r="L22" s="386">
        <v>56.412038342589959</v>
      </c>
      <c r="M22" s="386">
        <v>56.461779604655142</v>
      </c>
      <c r="N22" s="386">
        <v>56.548068341701736</v>
      </c>
      <c r="O22" s="386">
        <v>56.670950714819469</v>
      </c>
      <c r="P22" s="386">
        <v>56.7615950828839</v>
      </c>
      <c r="Q22" s="386">
        <v>56.854433031968682</v>
      </c>
      <c r="R22" s="386">
        <v>56.983951504401588</v>
      </c>
      <c r="S22" s="386">
        <v>57.081235289205942</v>
      </c>
      <c r="T22" s="386">
        <v>57.215263862536119</v>
      </c>
      <c r="U22" s="386">
        <v>57.317053269619592</v>
      </c>
      <c r="V22" s="386">
        <v>57.455656462945143</v>
      </c>
      <c r="W22" s="386">
        <v>57.562010252485749</v>
      </c>
      <c r="X22" s="386">
        <v>57.670656085720367</v>
      </c>
      <c r="Y22" s="386">
        <v>57.781606921067315</v>
      </c>
      <c r="Z22" s="386">
        <v>57.894875570323855</v>
      </c>
      <c r="AA22" s="386">
        <v>58.010474695762667</v>
      </c>
      <c r="AB22" s="386">
        <v>58.128416807230487</v>
      </c>
      <c r="AC22" s="386">
        <v>58.248714259248914</v>
      </c>
      <c r="AD22" s="386">
        <v>58.371379248117798</v>
      </c>
      <c r="AE22" s="386">
        <v>58.461625222581432</v>
      </c>
      <c r="AF22" s="386">
        <v>58.554193907253257</v>
      </c>
      <c r="AG22" s="386">
        <v>58.649092972581094</v>
      </c>
      <c r="AH22" s="386">
        <v>58.74632991103438</v>
      </c>
      <c r="AI22" s="386">
        <v>58.845912034795717</v>
      </c>
      <c r="AJ22" s="456">
        <v>58.947846473466456</v>
      </c>
    </row>
    <row r="23" spans="1:36" ht="25.15" customHeight="1" x14ac:dyDescent="0.2">
      <c r="A23" s="199"/>
      <c r="B23" s="728"/>
      <c r="C23" s="263" t="s">
        <v>231</v>
      </c>
      <c r="D23" s="455" t="s">
        <v>232</v>
      </c>
      <c r="E23" s="323" t="s">
        <v>118</v>
      </c>
      <c r="F23" s="442" t="s">
        <v>211</v>
      </c>
      <c r="G23" s="442">
        <v>1</v>
      </c>
      <c r="H23" s="631"/>
      <c r="I23" s="267"/>
      <c r="J23" s="267"/>
      <c r="K23" s="620">
        <v>20.179661810260516</v>
      </c>
      <c r="L23" s="386">
        <v>20.268964394605998</v>
      </c>
      <c r="M23" s="386">
        <v>20.345580324168296</v>
      </c>
      <c r="N23" s="386">
        <v>20.434258777064176</v>
      </c>
      <c r="O23" s="386">
        <v>20.535107877249402</v>
      </c>
      <c r="P23" s="386">
        <v>20.623205883462514</v>
      </c>
      <c r="Q23" s="386">
        <v>20.710981411797203</v>
      </c>
      <c r="R23" s="386">
        <v>20.811015750169105</v>
      </c>
      <c r="S23" s="386">
        <v>20.898158077661982</v>
      </c>
      <c r="T23" s="386">
        <v>20.997616348291249</v>
      </c>
      <c r="U23" s="386">
        <v>21.084089958923968</v>
      </c>
      <c r="V23" s="386">
        <v>21.182935382564338</v>
      </c>
      <c r="W23" s="386">
        <v>21.268704661842609</v>
      </c>
      <c r="X23" s="386">
        <v>21.354090448267538</v>
      </c>
      <c r="Y23" s="386">
        <v>21.439084133533811</v>
      </c>
      <c r="Z23" s="386">
        <v>21.523677110092063</v>
      </c>
      <c r="AA23" s="386">
        <v>21.607860772719789</v>
      </c>
      <c r="AB23" s="386">
        <v>21.691626520104009</v>
      </c>
      <c r="AC23" s="386">
        <v>21.774965756435105</v>
      </c>
      <c r="AD23" s="386">
        <v>21.857869893011944</v>
      </c>
      <c r="AE23" s="386">
        <v>21.927278398429781</v>
      </c>
      <c r="AF23" s="386">
        <v>21.996168220377712</v>
      </c>
      <c r="AG23" s="386">
        <v>22.064531858202542</v>
      </c>
      <c r="AH23" s="386">
        <v>22.13236184012781</v>
      </c>
      <c r="AI23" s="386">
        <v>22.199650724772265</v>
      </c>
      <c r="AJ23" s="456">
        <v>22.266391102672181</v>
      </c>
    </row>
    <row r="24" spans="1:36" ht="25.15" customHeight="1" x14ac:dyDescent="0.2">
      <c r="A24" s="199"/>
      <c r="B24" s="728"/>
      <c r="C24" s="263" t="s">
        <v>233</v>
      </c>
      <c r="D24" s="455" t="s">
        <v>234</v>
      </c>
      <c r="E24" s="323" t="s">
        <v>118</v>
      </c>
      <c r="F24" s="442" t="s">
        <v>211</v>
      </c>
      <c r="G24" s="442">
        <v>1</v>
      </c>
      <c r="H24" s="630"/>
      <c r="I24" s="433"/>
      <c r="J24" s="433"/>
      <c r="K24" s="621">
        <v>15.018048690325758</v>
      </c>
      <c r="L24" s="386">
        <v>15.075758240311881</v>
      </c>
      <c r="M24" s="386">
        <v>15.12396608422908</v>
      </c>
      <c r="N24" s="682">
        <v>15.181075434321588</v>
      </c>
      <c r="O24" s="386">
        <v>15.247151044820288</v>
      </c>
      <c r="P24" s="386">
        <v>15.303683809909188</v>
      </c>
      <c r="Q24" s="386">
        <v>15.359907722075581</v>
      </c>
      <c r="R24" s="386">
        <v>15.425148536598991</v>
      </c>
      <c r="S24" s="386">
        <v>15.480759515472565</v>
      </c>
      <c r="T24" s="386">
        <v>15.545419859689984</v>
      </c>
      <c r="U24" s="386">
        <v>15.60039354300163</v>
      </c>
      <c r="V24" s="386">
        <v>15.664448065354463</v>
      </c>
      <c r="W24" s="386">
        <v>15.718760135377506</v>
      </c>
      <c r="X24" s="386">
        <v>15.772721776572533</v>
      </c>
      <c r="Y24" s="386">
        <v>15.826327198411249</v>
      </c>
      <c r="Z24" s="386">
        <v>15.879570624897791</v>
      </c>
      <c r="AA24" s="386">
        <v>15.932446295700846</v>
      </c>
      <c r="AB24" s="386">
        <v>15.984948467290357</v>
      </c>
      <c r="AC24" s="386">
        <v>16.037071414078511</v>
      </c>
      <c r="AD24" s="386">
        <v>16.088809429564989</v>
      </c>
      <c r="AE24" s="386">
        <v>16.13055530647009</v>
      </c>
      <c r="AF24" s="386">
        <v>16.171867172980143</v>
      </c>
      <c r="AG24" s="386">
        <v>16.212740236700125</v>
      </c>
      <c r="AH24" s="386">
        <v>16.253169738229303</v>
      </c>
      <c r="AI24" s="386">
        <v>16.293150952193386</v>
      </c>
      <c r="AJ24" s="456">
        <v>16.332679188275808</v>
      </c>
    </row>
    <row r="25" spans="1:36" ht="25.15" customHeight="1" x14ac:dyDescent="0.2">
      <c r="A25" s="199"/>
      <c r="B25" s="728"/>
      <c r="C25" s="263" t="s">
        <v>235</v>
      </c>
      <c r="D25" s="455" t="s">
        <v>236</v>
      </c>
      <c r="E25" s="323" t="s">
        <v>118</v>
      </c>
      <c r="F25" s="442" t="s">
        <v>211</v>
      </c>
      <c r="G25" s="442">
        <v>1</v>
      </c>
      <c r="H25" s="630"/>
      <c r="I25" s="267"/>
      <c r="J25" s="267"/>
      <c r="K25" s="620">
        <v>11.582642524936348</v>
      </c>
      <c r="L25" s="386">
        <v>11.627535736777563</v>
      </c>
      <c r="M25" s="386">
        <v>11.665103417321202</v>
      </c>
      <c r="N25" s="386">
        <v>11.70953969402871</v>
      </c>
      <c r="O25" s="386">
        <v>11.760895199488369</v>
      </c>
      <c r="P25" s="386">
        <v>11.80489314521091</v>
      </c>
      <c r="Q25" s="386">
        <v>11.848655916804693</v>
      </c>
      <c r="R25" s="386">
        <v>11.899377632986617</v>
      </c>
      <c r="S25" s="386">
        <v>11.942673911976254</v>
      </c>
      <c r="T25" s="386">
        <v>11.992954614809522</v>
      </c>
      <c r="U25" s="386">
        <v>12.035765520838696</v>
      </c>
      <c r="V25" s="386">
        <v>12.085585569141713</v>
      </c>
      <c r="W25" s="386">
        <v>12.127892251025759</v>
      </c>
      <c r="X25" s="386">
        <v>12.169931524905143</v>
      </c>
      <c r="Y25" s="386">
        <v>12.211698897760197</v>
      </c>
      <c r="Z25" s="386">
        <v>12.253189887165043</v>
      </c>
      <c r="AA25" s="386">
        <v>12.294400022162355</v>
      </c>
      <c r="AB25" s="386">
        <v>12.335324844141841</v>
      </c>
      <c r="AC25" s="386">
        <v>12.375959907722246</v>
      </c>
      <c r="AD25" s="386">
        <v>12.416300781636744</v>
      </c>
      <c r="AE25" s="386">
        <v>12.448932970472308</v>
      </c>
      <c r="AF25" s="386">
        <v>12.481232540288831</v>
      </c>
      <c r="AG25" s="386">
        <v>12.513195760232176</v>
      </c>
      <c r="AH25" s="386">
        <v>12.544818924389132</v>
      </c>
      <c r="AI25" s="386">
        <v>12.576098352587735</v>
      </c>
      <c r="AJ25" s="456">
        <v>12.607030391197133</v>
      </c>
    </row>
    <row r="26" spans="1:36" ht="25.15" customHeight="1" x14ac:dyDescent="0.2">
      <c r="A26" s="199"/>
      <c r="B26" s="728"/>
      <c r="C26" s="263" t="s">
        <v>237</v>
      </c>
      <c r="D26" s="455" t="s">
        <v>238</v>
      </c>
      <c r="E26" s="323" t="s">
        <v>118</v>
      </c>
      <c r="F26" s="442" t="s">
        <v>211</v>
      </c>
      <c r="G26" s="442">
        <v>1</v>
      </c>
      <c r="H26" s="631"/>
      <c r="I26" s="267"/>
      <c r="J26" s="267"/>
      <c r="K26" s="620">
        <v>14.630674196930023</v>
      </c>
      <c r="L26" s="386">
        <v>14.682680433700227</v>
      </c>
      <c r="M26" s="386">
        <v>14.725560880627016</v>
      </c>
      <c r="N26" s="386">
        <v>14.777237575991835</v>
      </c>
      <c r="O26" s="386">
        <v>14.837767609243317</v>
      </c>
      <c r="P26" s="386">
        <v>14.88913782875963</v>
      </c>
      <c r="Q26" s="386">
        <v>14.94033777995614</v>
      </c>
      <c r="R26" s="386">
        <v>15.000437618970189</v>
      </c>
      <c r="S26" s="386">
        <v>15.051303240122214</v>
      </c>
      <c r="T26" s="386">
        <v>15.111098915368155</v>
      </c>
      <c r="U26" s="386">
        <v>15.161611454018022</v>
      </c>
      <c r="V26" s="386">
        <v>15.221083546053825</v>
      </c>
      <c r="W26" s="386">
        <v>15.271224197748541</v>
      </c>
      <c r="X26" s="386">
        <v>15.321162365216692</v>
      </c>
      <c r="Y26" s="386">
        <v>15.370893503273077</v>
      </c>
      <c r="Z26" s="386">
        <v>15.420413067131625</v>
      </c>
      <c r="AA26" s="386">
        <v>15.469716513234856</v>
      </c>
      <c r="AB26" s="386">
        <v>15.518799300089514</v>
      </c>
      <c r="AC26" s="386">
        <v>15.567656889108125</v>
      </c>
      <c r="AD26" s="386">
        <v>15.616284745456483</v>
      </c>
      <c r="AE26" s="386">
        <v>15.655359672434997</v>
      </c>
      <c r="AF26" s="386">
        <v>15.694160734541398</v>
      </c>
      <c r="AG26" s="386">
        <v>15.732683971430808</v>
      </c>
      <c r="AH26" s="386">
        <v>15.770925438005245</v>
      </c>
      <c r="AI26" s="386">
        <v>15.808881205215409</v>
      </c>
      <c r="AJ26" s="456">
        <v>15.846547360864459</v>
      </c>
    </row>
    <row r="27" spans="1:36" ht="25.15" customHeight="1" x14ac:dyDescent="0.2">
      <c r="A27" s="200"/>
      <c r="B27" s="728"/>
      <c r="C27" s="260" t="s">
        <v>239</v>
      </c>
      <c r="D27" s="331" t="s">
        <v>240</v>
      </c>
      <c r="E27" s="332" t="s">
        <v>241</v>
      </c>
      <c r="F27" s="451" t="s">
        <v>211</v>
      </c>
      <c r="G27" s="451">
        <v>1</v>
      </c>
      <c r="H27" s="631"/>
      <c r="I27" s="287"/>
      <c r="J27" s="287"/>
      <c r="K27" s="622">
        <f>((K9+K10)*1000000)/((K54+K55)*1000)</f>
        <v>155.80394022928513</v>
      </c>
      <c r="L27" s="452">
        <f t="shared" ref="L27:AJ27" si="4">((L9+L10)*1000000)/((L54+L55)*1000)</f>
        <v>155.54233486804011</v>
      </c>
      <c r="M27" s="452">
        <f t="shared" si="4"/>
        <v>155.15125818868466</v>
      </c>
      <c r="N27" s="452">
        <f t="shared" si="4"/>
        <v>154.90290589725501</v>
      </c>
      <c r="O27" s="452">
        <f t="shared" si="4"/>
        <v>154.74938364733302</v>
      </c>
      <c r="P27" s="452">
        <f t="shared" si="4"/>
        <v>154.53510291865703</v>
      </c>
      <c r="Q27" s="452">
        <f t="shared" si="4"/>
        <v>154.3307459524554</v>
      </c>
      <c r="R27" s="452">
        <f t="shared" si="4"/>
        <v>154.20014375843147</v>
      </c>
      <c r="S27" s="452">
        <f t="shared" si="4"/>
        <v>154.10547664172114</v>
      </c>
      <c r="T27" s="452">
        <f t="shared" si="4"/>
        <v>154.00562772551368</v>
      </c>
      <c r="U27" s="452">
        <f t="shared" si="4"/>
        <v>153.92168666961339</v>
      </c>
      <c r="V27" s="452">
        <f t="shared" si="4"/>
        <v>153.87840896930325</v>
      </c>
      <c r="W27" s="452">
        <f t="shared" si="4"/>
        <v>153.81951492809856</v>
      </c>
      <c r="X27" s="452">
        <f t="shared" si="4"/>
        <v>153.76005776385983</v>
      </c>
      <c r="Y27" s="452">
        <f t="shared" si="4"/>
        <v>153.70968904409267</v>
      </c>
      <c r="Z27" s="452">
        <f t="shared" si="4"/>
        <v>153.67356607322105</v>
      </c>
      <c r="AA27" s="452">
        <f t="shared" si="4"/>
        <v>153.64192873502495</v>
      </c>
      <c r="AB27" s="452">
        <f t="shared" si="4"/>
        <v>153.61624564816108</v>
      </c>
      <c r="AC27" s="452">
        <f t="shared" si="4"/>
        <v>153.58396857627869</v>
      </c>
      <c r="AD27" s="452">
        <f t="shared" si="4"/>
        <v>153.55135074040979</v>
      </c>
      <c r="AE27" s="452">
        <f t="shared" si="4"/>
        <v>153.46207024468004</v>
      </c>
      <c r="AF27" s="452">
        <f t="shared" si="4"/>
        <v>153.38436581734737</v>
      </c>
      <c r="AG27" s="452">
        <f t="shared" si="4"/>
        <v>153.29715138613332</v>
      </c>
      <c r="AH27" s="452">
        <f t="shared" si="4"/>
        <v>153.21150170594197</v>
      </c>
      <c r="AI27" s="452">
        <f t="shared" si="4"/>
        <v>153.10059478313408</v>
      </c>
      <c r="AJ27" s="452">
        <f t="shared" si="4"/>
        <v>152.98785174672958</v>
      </c>
    </row>
    <row r="28" spans="1:36" ht="25.15" customHeight="1" x14ac:dyDescent="0.2">
      <c r="A28" s="200"/>
      <c r="B28" s="728"/>
      <c r="C28" s="263" t="s">
        <v>242</v>
      </c>
      <c r="D28" s="398" t="s">
        <v>243</v>
      </c>
      <c r="E28" s="323" t="s">
        <v>118</v>
      </c>
      <c r="F28" s="347" t="s">
        <v>70</v>
      </c>
      <c r="G28" s="347">
        <v>2</v>
      </c>
      <c r="H28" s="630"/>
      <c r="I28" s="267"/>
      <c r="J28" s="267"/>
      <c r="K28" s="620">
        <v>2.4500000000000002</v>
      </c>
      <c r="L28" s="342">
        <v>2.4500000000000002</v>
      </c>
      <c r="M28" s="342">
        <v>2.4500000000000002</v>
      </c>
      <c r="N28" s="342">
        <v>2.4500000000000002</v>
      </c>
      <c r="O28" s="342">
        <v>2.4500000000000002</v>
      </c>
      <c r="P28" s="342">
        <v>2.4500000000000002</v>
      </c>
      <c r="Q28" s="342">
        <v>2.4500000000000002</v>
      </c>
      <c r="R28" s="342">
        <v>2.4500000000000002</v>
      </c>
      <c r="S28" s="342">
        <v>2.4500000000000002</v>
      </c>
      <c r="T28" s="342">
        <v>2.4500000000000002</v>
      </c>
      <c r="U28" s="342">
        <v>2.4500000000000002</v>
      </c>
      <c r="V28" s="342">
        <v>2.4500000000000002</v>
      </c>
      <c r="W28" s="342">
        <v>2.4500000000000002</v>
      </c>
      <c r="X28" s="342">
        <v>2.4500000000000002</v>
      </c>
      <c r="Y28" s="342">
        <v>2.4500000000000002</v>
      </c>
      <c r="Z28" s="342">
        <v>2.4500000000000002</v>
      </c>
      <c r="AA28" s="342">
        <v>2.4500000000000002</v>
      </c>
      <c r="AB28" s="342">
        <v>2.4500000000000002</v>
      </c>
      <c r="AC28" s="342">
        <v>2.4500000000000002</v>
      </c>
      <c r="AD28" s="342">
        <v>2.4500000000000002</v>
      </c>
      <c r="AE28" s="342">
        <v>2.4500000000000002</v>
      </c>
      <c r="AF28" s="342">
        <v>2.4500000000000002</v>
      </c>
      <c r="AG28" s="342">
        <v>2.4500000000000002</v>
      </c>
      <c r="AH28" s="342">
        <v>2.4500000000000002</v>
      </c>
      <c r="AI28" s="342">
        <v>2.4500000000000002</v>
      </c>
      <c r="AJ28" s="384">
        <v>2.4500000000000002</v>
      </c>
    </row>
    <row r="29" spans="1:36" ht="25.15" customHeight="1" thickBot="1" x14ac:dyDescent="0.25">
      <c r="A29" s="200"/>
      <c r="B29" s="729"/>
      <c r="C29" s="274" t="s">
        <v>244</v>
      </c>
      <c r="D29" s="457" t="s">
        <v>245</v>
      </c>
      <c r="E29" s="458" t="s">
        <v>118</v>
      </c>
      <c r="F29" s="459" t="s">
        <v>70</v>
      </c>
      <c r="G29" s="459">
        <v>2</v>
      </c>
      <c r="H29" s="633"/>
      <c r="I29" s="439"/>
      <c r="J29" s="439"/>
      <c r="K29" s="644">
        <v>0.48427632643533841</v>
      </c>
      <c r="L29" s="279">
        <v>0.48427632643533841</v>
      </c>
      <c r="M29" s="279">
        <v>0.48427632643533841</v>
      </c>
      <c r="N29" s="279">
        <v>0.48427632643533841</v>
      </c>
      <c r="O29" s="279">
        <v>0.48427632643533841</v>
      </c>
      <c r="P29" s="279">
        <v>0.48427632643533841</v>
      </c>
      <c r="Q29" s="279">
        <v>0.48427632643533841</v>
      </c>
      <c r="R29" s="279">
        <v>0.48427632643533841</v>
      </c>
      <c r="S29" s="279">
        <v>0.48427632643533841</v>
      </c>
      <c r="T29" s="279">
        <v>0.48427632643533841</v>
      </c>
      <c r="U29" s="279">
        <v>0.48427632643533841</v>
      </c>
      <c r="V29" s="279">
        <v>0.48427632643533841</v>
      </c>
      <c r="W29" s="279">
        <v>0.48427632643533841</v>
      </c>
      <c r="X29" s="279">
        <v>0.48427632643533841</v>
      </c>
      <c r="Y29" s="279">
        <v>0.48427632643533841</v>
      </c>
      <c r="Z29" s="279">
        <v>0.48427632643533841</v>
      </c>
      <c r="AA29" s="279">
        <v>0.48427632643533841</v>
      </c>
      <c r="AB29" s="279">
        <v>0.48427632643533841</v>
      </c>
      <c r="AC29" s="279">
        <v>0.48427632643533841</v>
      </c>
      <c r="AD29" s="279">
        <v>0.48427632643533841</v>
      </c>
      <c r="AE29" s="279">
        <v>0.48427632643533841</v>
      </c>
      <c r="AF29" s="279">
        <v>0.48427632643533841</v>
      </c>
      <c r="AG29" s="279">
        <v>0.48427632643533841</v>
      </c>
      <c r="AH29" s="279">
        <v>0.48427632643533841</v>
      </c>
      <c r="AI29" s="279">
        <v>0.48427632643533841</v>
      </c>
      <c r="AJ29" s="460">
        <v>0.48427632643533841</v>
      </c>
    </row>
    <row r="30" spans="1:36" ht="25.15" customHeight="1" x14ac:dyDescent="0.2">
      <c r="A30" s="200"/>
      <c r="B30" s="730" t="s">
        <v>246</v>
      </c>
      <c r="C30" s="391" t="s">
        <v>247</v>
      </c>
      <c r="D30" s="357" t="s">
        <v>248</v>
      </c>
      <c r="E30" s="461" t="s">
        <v>118</v>
      </c>
      <c r="F30" s="358" t="s">
        <v>70</v>
      </c>
      <c r="G30" s="358">
        <v>2</v>
      </c>
      <c r="H30" s="631"/>
      <c r="I30" s="267"/>
      <c r="J30" s="635"/>
      <c r="K30" s="621">
        <v>0.36215849664523636</v>
      </c>
      <c r="L30" s="268">
        <v>0.36215849664523636</v>
      </c>
      <c r="M30" s="361">
        <v>0.36215849664523636</v>
      </c>
      <c r="N30" s="361">
        <v>0.36215849664523636</v>
      </c>
      <c r="O30" s="361">
        <v>0.36215849664523636</v>
      </c>
      <c r="P30" s="361">
        <v>0.36215849664523636</v>
      </c>
      <c r="Q30" s="361">
        <v>0.36215849664523636</v>
      </c>
      <c r="R30" s="361">
        <v>0.36215849664523636</v>
      </c>
      <c r="S30" s="361">
        <v>0.36215849664523636</v>
      </c>
      <c r="T30" s="361">
        <v>0.36215849664523636</v>
      </c>
      <c r="U30" s="361">
        <v>0.36215849664523636</v>
      </c>
      <c r="V30" s="361">
        <v>0.36215849664523636</v>
      </c>
      <c r="W30" s="361">
        <v>0.36215849664523636</v>
      </c>
      <c r="X30" s="361">
        <v>0.36215849664523636</v>
      </c>
      <c r="Y30" s="361">
        <v>0.36215849664523636</v>
      </c>
      <c r="Z30" s="361">
        <v>0.36215849664523636</v>
      </c>
      <c r="AA30" s="361">
        <v>0.36215849664523636</v>
      </c>
      <c r="AB30" s="361">
        <v>0.36215849664523636</v>
      </c>
      <c r="AC30" s="361">
        <v>0.36215849664523636</v>
      </c>
      <c r="AD30" s="361">
        <v>0.36215849664523636</v>
      </c>
      <c r="AE30" s="361">
        <v>0.36215849664523636</v>
      </c>
      <c r="AF30" s="361">
        <v>0.36215849664523636</v>
      </c>
      <c r="AG30" s="361">
        <v>0.36215849664523636</v>
      </c>
      <c r="AH30" s="361">
        <v>0.36215849664523636</v>
      </c>
      <c r="AI30" s="361">
        <v>0.36215849664523636</v>
      </c>
      <c r="AJ30" s="462">
        <v>0.36215849664523636</v>
      </c>
    </row>
    <row r="31" spans="1:36" ht="25.15" customHeight="1" x14ac:dyDescent="0.2">
      <c r="A31" s="200"/>
      <c r="B31" s="731"/>
      <c r="C31" s="263" t="s">
        <v>249</v>
      </c>
      <c r="D31" s="357" t="s">
        <v>250</v>
      </c>
      <c r="E31" s="323" t="s">
        <v>118</v>
      </c>
      <c r="F31" s="347" t="s">
        <v>70</v>
      </c>
      <c r="G31" s="347">
        <v>2</v>
      </c>
      <c r="H31" s="631"/>
      <c r="I31" s="267"/>
      <c r="J31" s="267"/>
      <c r="K31" s="620">
        <v>5.5223324447517722E-2</v>
      </c>
      <c r="L31" s="342">
        <v>5.5223324447517722E-2</v>
      </c>
      <c r="M31" s="342">
        <v>5.5223324447517722E-2</v>
      </c>
      <c r="N31" s="342">
        <v>5.5223324447517722E-2</v>
      </c>
      <c r="O31" s="342">
        <v>5.5223324447517722E-2</v>
      </c>
      <c r="P31" s="342">
        <v>5.5223324447517722E-2</v>
      </c>
      <c r="Q31" s="342">
        <v>5.5223324447517722E-2</v>
      </c>
      <c r="R31" s="342">
        <v>5.5223324447517722E-2</v>
      </c>
      <c r="S31" s="342">
        <v>5.5223324447517722E-2</v>
      </c>
      <c r="T31" s="342">
        <v>5.5223324447517722E-2</v>
      </c>
      <c r="U31" s="342">
        <v>5.5223324447517722E-2</v>
      </c>
      <c r="V31" s="342">
        <v>5.5223324447517722E-2</v>
      </c>
      <c r="W31" s="342">
        <v>5.5223324447517722E-2</v>
      </c>
      <c r="X31" s="342">
        <v>5.5223324447517722E-2</v>
      </c>
      <c r="Y31" s="342">
        <v>5.5223324447517722E-2</v>
      </c>
      <c r="Z31" s="342">
        <v>5.5223324447517722E-2</v>
      </c>
      <c r="AA31" s="342">
        <v>5.5223324447517722E-2</v>
      </c>
      <c r="AB31" s="342">
        <v>5.5223324447517722E-2</v>
      </c>
      <c r="AC31" s="342">
        <v>5.5223324447517722E-2</v>
      </c>
      <c r="AD31" s="342">
        <v>5.5223324447517722E-2</v>
      </c>
      <c r="AE31" s="342">
        <v>5.5223324447517722E-2</v>
      </c>
      <c r="AF31" s="342">
        <v>5.5223324447517722E-2</v>
      </c>
      <c r="AG31" s="342">
        <v>5.5223324447517722E-2</v>
      </c>
      <c r="AH31" s="342">
        <v>5.5223324447517722E-2</v>
      </c>
      <c r="AI31" s="342">
        <v>5.5223324447517722E-2</v>
      </c>
      <c r="AJ31" s="384">
        <v>5.5223324447517722E-2</v>
      </c>
    </row>
    <row r="32" spans="1:36" ht="25.15" customHeight="1" x14ac:dyDescent="0.2">
      <c r="A32" s="200"/>
      <c r="B32" s="731"/>
      <c r="C32" s="240" t="s">
        <v>251</v>
      </c>
      <c r="D32" s="357" t="s">
        <v>252</v>
      </c>
      <c r="E32" s="323" t="s">
        <v>118</v>
      </c>
      <c r="F32" s="347" t="s">
        <v>70</v>
      </c>
      <c r="G32" s="347">
        <v>2</v>
      </c>
      <c r="H32" s="631"/>
      <c r="I32" s="267"/>
      <c r="J32" s="267"/>
      <c r="K32" s="620">
        <v>2.9392854353979567</v>
      </c>
      <c r="L32" s="342">
        <v>2.9392854353979567</v>
      </c>
      <c r="M32" s="342">
        <v>2.9392854353979567</v>
      </c>
      <c r="N32" s="342">
        <v>2.9392854353979567</v>
      </c>
      <c r="O32" s="342">
        <v>2.9392854353979567</v>
      </c>
      <c r="P32" s="342">
        <v>2.9392854353979567</v>
      </c>
      <c r="Q32" s="342">
        <v>2.9392854353979567</v>
      </c>
      <c r="R32" s="342">
        <v>2.9392854353979567</v>
      </c>
      <c r="S32" s="342">
        <v>2.9392854353979567</v>
      </c>
      <c r="T32" s="342">
        <v>2.9392854353979567</v>
      </c>
      <c r="U32" s="342">
        <v>2.9392854353979567</v>
      </c>
      <c r="V32" s="342">
        <v>2.9392854353979567</v>
      </c>
      <c r="W32" s="342">
        <v>2.9392854353979567</v>
      </c>
      <c r="X32" s="342">
        <v>2.9392854353979567</v>
      </c>
      <c r="Y32" s="342">
        <v>2.9392854353979567</v>
      </c>
      <c r="Z32" s="342">
        <v>2.9392854353979567</v>
      </c>
      <c r="AA32" s="342">
        <v>2.9392854353979567</v>
      </c>
      <c r="AB32" s="342">
        <v>2.9392854353979567</v>
      </c>
      <c r="AC32" s="342">
        <v>2.9392854353979567</v>
      </c>
      <c r="AD32" s="342">
        <v>2.9392854353979567</v>
      </c>
      <c r="AE32" s="342">
        <v>2.9392854353979567</v>
      </c>
      <c r="AF32" s="342">
        <v>2.9392854353979567</v>
      </c>
      <c r="AG32" s="342">
        <v>2.9392854353979567</v>
      </c>
      <c r="AH32" s="342">
        <v>2.9392854353979567</v>
      </c>
      <c r="AI32" s="342">
        <v>2.9392854353979567</v>
      </c>
      <c r="AJ32" s="384">
        <v>2.9392854353979567</v>
      </c>
    </row>
    <row r="33" spans="1:36" ht="25.15" customHeight="1" x14ac:dyDescent="0.2">
      <c r="A33" s="200"/>
      <c r="B33" s="731"/>
      <c r="C33" s="263" t="s">
        <v>253</v>
      </c>
      <c r="D33" s="357" t="s">
        <v>254</v>
      </c>
      <c r="E33" s="323" t="s">
        <v>118</v>
      </c>
      <c r="F33" s="347" t="s">
        <v>70</v>
      </c>
      <c r="G33" s="347">
        <v>2</v>
      </c>
      <c r="H33" s="631"/>
      <c r="I33" s="267"/>
      <c r="J33" s="267"/>
      <c r="K33" s="620">
        <v>7.6529209139207079</v>
      </c>
      <c r="L33" s="342">
        <v>7.6529209139207079</v>
      </c>
      <c r="M33" s="342">
        <v>7.6529209139207079</v>
      </c>
      <c r="N33" s="342">
        <v>7.6529209139207079</v>
      </c>
      <c r="O33" s="342">
        <v>7.6529209139207079</v>
      </c>
      <c r="P33" s="342">
        <v>7.6529209139207079</v>
      </c>
      <c r="Q33" s="342">
        <v>7.6529209139207079</v>
      </c>
      <c r="R33" s="342">
        <v>7.6529209139207079</v>
      </c>
      <c r="S33" s="342">
        <v>7.6529209139207079</v>
      </c>
      <c r="T33" s="342">
        <v>7.6529209139207079</v>
      </c>
      <c r="U33" s="342">
        <v>7.6529209139207079</v>
      </c>
      <c r="V33" s="342">
        <v>7.6529209139207079</v>
      </c>
      <c r="W33" s="342">
        <v>7.6529209139207079</v>
      </c>
      <c r="X33" s="342">
        <v>7.6529209139207079</v>
      </c>
      <c r="Y33" s="342">
        <v>7.6529209139207079</v>
      </c>
      <c r="Z33" s="342">
        <v>7.6529209139207079</v>
      </c>
      <c r="AA33" s="342">
        <v>7.6529209139207079</v>
      </c>
      <c r="AB33" s="342">
        <v>7.6529209139207079</v>
      </c>
      <c r="AC33" s="342">
        <v>7.6529209139207079</v>
      </c>
      <c r="AD33" s="342">
        <v>7.6529209139207079</v>
      </c>
      <c r="AE33" s="342">
        <v>7.6529209139207079</v>
      </c>
      <c r="AF33" s="342">
        <v>7.6529209139207079</v>
      </c>
      <c r="AG33" s="342">
        <v>7.6529209139207079</v>
      </c>
      <c r="AH33" s="342">
        <v>7.6529209139207079</v>
      </c>
      <c r="AI33" s="342">
        <v>7.6529209139207079</v>
      </c>
      <c r="AJ33" s="384">
        <v>7.6529209139207079</v>
      </c>
    </row>
    <row r="34" spans="1:36" ht="25.15" customHeight="1" x14ac:dyDescent="0.2">
      <c r="A34" s="200"/>
      <c r="B34" s="731"/>
      <c r="C34" s="263" t="s">
        <v>255</v>
      </c>
      <c r="D34" s="357" t="s">
        <v>256</v>
      </c>
      <c r="E34" s="323" t="s">
        <v>118</v>
      </c>
      <c r="F34" s="347" t="s">
        <v>70</v>
      </c>
      <c r="G34" s="347">
        <v>2</v>
      </c>
      <c r="H34" s="631"/>
      <c r="I34" s="267"/>
      <c r="J34" s="267"/>
      <c r="K34" s="620">
        <v>0.366161705</v>
      </c>
      <c r="L34" s="342">
        <v>0.366161705</v>
      </c>
      <c r="M34" s="342">
        <v>0.366161705</v>
      </c>
      <c r="N34" s="342">
        <v>0.366161705</v>
      </c>
      <c r="O34" s="342">
        <v>0.366161705</v>
      </c>
      <c r="P34" s="342">
        <v>0.366161705</v>
      </c>
      <c r="Q34" s="342">
        <v>0.366161705</v>
      </c>
      <c r="R34" s="342">
        <v>0.366161705</v>
      </c>
      <c r="S34" s="342">
        <v>0.366161705</v>
      </c>
      <c r="T34" s="342">
        <v>0.366161705</v>
      </c>
      <c r="U34" s="342">
        <v>0.366161705</v>
      </c>
      <c r="V34" s="342">
        <v>0.366161705</v>
      </c>
      <c r="W34" s="342">
        <v>0.366161705</v>
      </c>
      <c r="X34" s="342">
        <v>0.366161705</v>
      </c>
      <c r="Y34" s="342">
        <v>0.366161705</v>
      </c>
      <c r="Z34" s="342">
        <v>0.366161705</v>
      </c>
      <c r="AA34" s="342">
        <v>0.366161705</v>
      </c>
      <c r="AB34" s="342">
        <v>0.366161705</v>
      </c>
      <c r="AC34" s="342">
        <v>0.366161705</v>
      </c>
      <c r="AD34" s="342">
        <v>0.366161705</v>
      </c>
      <c r="AE34" s="342">
        <v>0.366161705</v>
      </c>
      <c r="AF34" s="342">
        <v>0.366161705</v>
      </c>
      <c r="AG34" s="342">
        <v>0.366161705</v>
      </c>
      <c r="AH34" s="342">
        <v>0.366161705</v>
      </c>
      <c r="AI34" s="342">
        <v>0.366161705</v>
      </c>
      <c r="AJ34" s="384">
        <v>0.366161705</v>
      </c>
    </row>
    <row r="35" spans="1:36" ht="25.15" customHeight="1" x14ac:dyDescent="0.2">
      <c r="A35" s="200"/>
      <c r="B35" s="731"/>
      <c r="C35" s="263" t="s">
        <v>257</v>
      </c>
      <c r="D35" s="398" t="s">
        <v>258</v>
      </c>
      <c r="E35" s="323" t="s">
        <v>118</v>
      </c>
      <c r="F35" s="347" t="s">
        <v>70</v>
      </c>
      <c r="G35" s="347">
        <v>2</v>
      </c>
      <c r="H35" s="631"/>
      <c r="I35" s="267"/>
      <c r="J35" s="267"/>
      <c r="K35" s="620">
        <v>16.980212334239333</v>
      </c>
      <c r="L35" s="342">
        <v>16.980212334239333</v>
      </c>
      <c r="M35" s="342">
        <v>16.980212334239333</v>
      </c>
      <c r="N35" s="342">
        <v>16.980212334239333</v>
      </c>
      <c r="O35" s="342">
        <v>16.980212334239333</v>
      </c>
      <c r="P35" s="342">
        <v>16.980212334239333</v>
      </c>
      <c r="Q35" s="342">
        <v>16.980212334239333</v>
      </c>
      <c r="R35" s="342">
        <v>16.980212334239333</v>
      </c>
      <c r="S35" s="342">
        <v>16.980212334239333</v>
      </c>
      <c r="T35" s="342">
        <v>16.980212334239333</v>
      </c>
      <c r="U35" s="342">
        <v>16.980212334239333</v>
      </c>
      <c r="V35" s="342">
        <v>16.980212334239333</v>
      </c>
      <c r="W35" s="342">
        <v>16.980212334239333</v>
      </c>
      <c r="X35" s="342">
        <v>16.980212334239333</v>
      </c>
      <c r="Y35" s="342">
        <v>16.980212334239333</v>
      </c>
      <c r="Z35" s="342">
        <v>16.980212334239333</v>
      </c>
      <c r="AA35" s="342">
        <v>16.980212334239333</v>
      </c>
      <c r="AB35" s="342">
        <v>16.980212334239333</v>
      </c>
      <c r="AC35" s="342">
        <v>16.980212334239333</v>
      </c>
      <c r="AD35" s="342">
        <v>16.980212334239333</v>
      </c>
      <c r="AE35" s="342">
        <v>16.980212334239333</v>
      </c>
      <c r="AF35" s="342">
        <v>16.980212334239333</v>
      </c>
      <c r="AG35" s="342">
        <v>16.980212334239333</v>
      </c>
      <c r="AH35" s="342">
        <v>16.980212334239333</v>
      </c>
      <c r="AI35" s="342">
        <v>16.980212334239333</v>
      </c>
      <c r="AJ35" s="384">
        <v>16.980212334239333</v>
      </c>
    </row>
    <row r="36" spans="1:36" ht="25.15" customHeight="1" thickBot="1" x14ac:dyDescent="0.25">
      <c r="A36" s="200"/>
      <c r="B36" s="731"/>
      <c r="C36" s="260" t="s">
        <v>82</v>
      </c>
      <c r="D36" s="331" t="s">
        <v>259</v>
      </c>
      <c r="E36" s="463" t="s">
        <v>260</v>
      </c>
      <c r="F36" s="312" t="s">
        <v>70</v>
      </c>
      <c r="G36" s="312">
        <v>2</v>
      </c>
      <c r="H36" s="631"/>
      <c r="I36" s="267"/>
      <c r="J36" s="267"/>
      <c r="K36" s="620">
        <f>K30+K31+K32+K33+K34+K35</f>
        <v>28.355962209650752</v>
      </c>
      <c r="L36" s="378">
        <f t="shared" ref="L36:AJ36" si="5">L30+L31+L32+L33+L34+L35</f>
        <v>28.355962209650752</v>
      </c>
      <c r="M36" s="378">
        <f t="shared" si="5"/>
        <v>28.355962209650752</v>
      </c>
      <c r="N36" s="378">
        <f t="shared" si="5"/>
        <v>28.355962209650752</v>
      </c>
      <c r="O36" s="378">
        <f t="shared" si="5"/>
        <v>28.355962209650752</v>
      </c>
      <c r="P36" s="378">
        <f t="shared" si="5"/>
        <v>28.355962209650752</v>
      </c>
      <c r="Q36" s="378">
        <f t="shared" si="5"/>
        <v>28.355962209650752</v>
      </c>
      <c r="R36" s="378">
        <f t="shared" si="5"/>
        <v>28.355962209650752</v>
      </c>
      <c r="S36" s="378">
        <f t="shared" si="5"/>
        <v>28.355962209650752</v>
      </c>
      <c r="T36" s="378">
        <f t="shared" si="5"/>
        <v>28.355962209650752</v>
      </c>
      <c r="U36" s="378">
        <f t="shared" si="5"/>
        <v>28.355962209650752</v>
      </c>
      <c r="V36" s="378">
        <f t="shared" si="5"/>
        <v>28.355962209650752</v>
      </c>
      <c r="W36" s="378">
        <f t="shared" si="5"/>
        <v>28.355962209650752</v>
      </c>
      <c r="X36" s="378">
        <f t="shared" si="5"/>
        <v>28.355962209650752</v>
      </c>
      <c r="Y36" s="378">
        <f t="shared" si="5"/>
        <v>28.355962209650752</v>
      </c>
      <c r="Z36" s="378">
        <f t="shared" si="5"/>
        <v>28.355962209650752</v>
      </c>
      <c r="AA36" s="378">
        <f t="shared" si="5"/>
        <v>28.355962209650752</v>
      </c>
      <c r="AB36" s="378">
        <f t="shared" si="5"/>
        <v>28.355962209650752</v>
      </c>
      <c r="AC36" s="378">
        <f t="shared" si="5"/>
        <v>28.355962209650752</v>
      </c>
      <c r="AD36" s="378">
        <f t="shared" si="5"/>
        <v>28.355962209650752</v>
      </c>
      <c r="AE36" s="378">
        <f t="shared" si="5"/>
        <v>28.355962209650752</v>
      </c>
      <c r="AF36" s="378">
        <f t="shared" si="5"/>
        <v>28.355962209650752</v>
      </c>
      <c r="AG36" s="378">
        <f t="shared" si="5"/>
        <v>28.355962209650752</v>
      </c>
      <c r="AH36" s="378">
        <f t="shared" si="5"/>
        <v>28.355962209650752</v>
      </c>
      <c r="AI36" s="378">
        <f t="shared" si="5"/>
        <v>28.355962209650752</v>
      </c>
      <c r="AJ36" s="378">
        <f t="shared" si="5"/>
        <v>28.355962209650752</v>
      </c>
    </row>
    <row r="37" spans="1:36" ht="25.15" customHeight="1" thickBot="1" x14ac:dyDescent="0.25">
      <c r="A37" s="200"/>
      <c r="B37" s="732"/>
      <c r="C37" s="290" t="s">
        <v>261</v>
      </c>
      <c r="D37" s="328" t="s">
        <v>259</v>
      </c>
      <c r="E37" s="464" t="s">
        <v>262</v>
      </c>
      <c r="F37" s="316" t="s">
        <v>263</v>
      </c>
      <c r="G37" s="316">
        <v>2</v>
      </c>
      <c r="H37" s="640"/>
      <c r="I37" s="465"/>
      <c r="J37" s="465"/>
      <c r="K37" s="643">
        <f>(K36*1000000)/(K51*1000)</f>
        <v>88.480490673748037</v>
      </c>
      <c r="L37" s="353">
        <f t="shared" ref="L37:AJ37" si="6">(L36*1000000)/(L51*1000)</f>
        <v>87.403413990280271</v>
      </c>
      <c r="M37" s="353">
        <f t="shared" si="6"/>
        <v>86.144480155207702</v>
      </c>
      <c r="N37" s="353">
        <f t="shared" si="6"/>
        <v>85.110068294243675</v>
      </c>
      <c r="O37" s="353">
        <f t="shared" si="6"/>
        <v>84.204620016389882</v>
      </c>
      <c r="P37" s="353">
        <f t="shared" si="6"/>
        <v>83.195607236048303</v>
      </c>
      <c r="Q37" s="353">
        <f t="shared" si="6"/>
        <v>82.182552561852759</v>
      </c>
      <c r="R37" s="353">
        <f t="shared" si="6"/>
        <v>81.273488134031382</v>
      </c>
      <c r="S37" s="353">
        <f t="shared" si="6"/>
        <v>80.472867181892909</v>
      </c>
      <c r="T37" s="353">
        <f t="shared" si="6"/>
        <v>79.671200611899664</v>
      </c>
      <c r="U37" s="353">
        <f t="shared" si="6"/>
        <v>78.917366215059204</v>
      </c>
      <c r="V37" s="353">
        <f t="shared" si="6"/>
        <v>78.225376185658391</v>
      </c>
      <c r="W37" s="466">
        <f t="shared" si="6"/>
        <v>77.583503175953695</v>
      </c>
      <c r="X37" s="466">
        <f t="shared" si="6"/>
        <v>76.980606140433537</v>
      </c>
      <c r="Y37" s="466">
        <f t="shared" si="6"/>
        <v>76.407919464405211</v>
      </c>
      <c r="Z37" s="466">
        <f t="shared" si="6"/>
        <v>75.851691913337348</v>
      </c>
      <c r="AA37" s="466">
        <f t="shared" si="6"/>
        <v>75.30931270817841</v>
      </c>
      <c r="AB37" s="466">
        <f t="shared" si="6"/>
        <v>74.777398922959421</v>
      </c>
      <c r="AC37" s="466">
        <f t="shared" si="6"/>
        <v>74.253757553708539</v>
      </c>
      <c r="AD37" s="466">
        <f t="shared" si="6"/>
        <v>73.740242796922502</v>
      </c>
      <c r="AE37" s="466">
        <f t="shared" si="6"/>
        <v>73.235208944611344</v>
      </c>
      <c r="AF37" s="466">
        <f t="shared" si="6"/>
        <v>72.739571931087099</v>
      </c>
      <c r="AG37" s="466">
        <f t="shared" si="6"/>
        <v>72.253927646087746</v>
      </c>
      <c r="AH37" s="466">
        <f t="shared" si="6"/>
        <v>71.778167916353581</v>
      </c>
      <c r="AI37" s="466">
        <f t="shared" si="6"/>
        <v>71.311542081796361</v>
      </c>
      <c r="AJ37" s="467">
        <f t="shared" si="6"/>
        <v>70.85364614648843</v>
      </c>
    </row>
    <row r="38" spans="1:36" ht="25.15" customHeight="1" x14ac:dyDescent="0.2">
      <c r="A38" s="201"/>
      <c r="B38" s="727" t="s">
        <v>264</v>
      </c>
      <c r="C38" s="403" t="s">
        <v>265</v>
      </c>
      <c r="D38" s="468" t="s">
        <v>266</v>
      </c>
      <c r="E38" s="469" t="s">
        <v>267</v>
      </c>
      <c r="F38" s="470" t="s">
        <v>268</v>
      </c>
      <c r="G38" s="470">
        <v>2</v>
      </c>
      <c r="H38" s="630"/>
      <c r="I38" s="267"/>
      <c r="J38" s="267"/>
      <c r="K38" s="620">
        <v>11.872999999999999</v>
      </c>
      <c r="L38" s="471">
        <v>12.039081117059695</v>
      </c>
      <c r="M38" s="471">
        <v>12.20516223411939</v>
      </c>
      <c r="N38" s="471">
        <v>12.371243351179086</v>
      </c>
      <c r="O38" s="471">
        <v>12.537324468238781</v>
      </c>
      <c r="P38" s="471">
        <v>12.703405585298476</v>
      </c>
      <c r="Q38" s="471">
        <v>12.869486702358172</v>
      </c>
      <c r="R38" s="471">
        <v>13.035567819417867</v>
      </c>
      <c r="S38" s="471">
        <v>13.201648936477561</v>
      </c>
      <c r="T38" s="471">
        <v>13.367730053537258</v>
      </c>
      <c r="U38" s="471">
        <v>13.533811170596952</v>
      </c>
      <c r="V38" s="471">
        <v>13.699892287656647</v>
      </c>
      <c r="W38" s="471">
        <v>13.865973404716343</v>
      </c>
      <c r="X38" s="471">
        <v>14.032054521776038</v>
      </c>
      <c r="Y38" s="471">
        <v>14.198135638835733</v>
      </c>
      <c r="Z38" s="471">
        <v>14.364216755895429</v>
      </c>
      <c r="AA38" s="471">
        <v>14.530297872955124</v>
      </c>
      <c r="AB38" s="471">
        <v>14.69637899001482</v>
      </c>
      <c r="AC38" s="471">
        <v>14.862460107074515</v>
      </c>
      <c r="AD38" s="471">
        <v>15.02854122413421</v>
      </c>
      <c r="AE38" s="471">
        <v>15.194622341193906</v>
      </c>
      <c r="AF38" s="471">
        <v>15.360703458253601</v>
      </c>
      <c r="AG38" s="471">
        <v>15.526784575313297</v>
      </c>
      <c r="AH38" s="471">
        <v>15.692865692372992</v>
      </c>
      <c r="AI38" s="471">
        <v>15.858946809432688</v>
      </c>
      <c r="AJ38" s="462">
        <v>16.025027926492381</v>
      </c>
    </row>
    <row r="39" spans="1:36" ht="25.15" customHeight="1" x14ac:dyDescent="0.2">
      <c r="A39" s="201"/>
      <c r="B39" s="733"/>
      <c r="C39" s="424" t="s">
        <v>269</v>
      </c>
      <c r="D39" s="472" t="s">
        <v>270</v>
      </c>
      <c r="E39" s="469" t="s">
        <v>267</v>
      </c>
      <c r="F39" s="318" t="s">
        <v>268</v>
      </c>
      <c r="G39" s="318">
        <v>2</v>
      </c>
      <c r="H39" s="631"/>
      <c r="I39" s="267"/>
      <c r="J39" s="267"/>
      <c r="K39" s="620">
        <v>1.4450000000000001</v>
      </c>
      <c r="L39" s="342">
        <v>1.4450000000000001</v>
      </c>
      <c r="M39" s="342">
        <v>1.4450000000000001</v>
      </c>
      <c r="N39" s="342">
        <v>1.4450000000000001</v>
      </c>
      <c r="O39" s="342">
        <v>1.4450000000000001</v>
      </c>
      <c r="P39" s="342">
        <v>1.4450000000000001</v>
      </c>
      <c r="Q39" s="342">
        <v>1.4450000000000001</v>
      </c>
      <c r="R39" s="342">
        <v>1.4450000000000001</v>
      </c>
      <c r="S39" s="342">
        <v>1.4450000000000001</v>
      </c>
      <c r="T39" s="342">
        <v>1.4450000000000001</v>
      </c>
      <c r="U39" s="342">
        <v>1.4450000000000001</v>
      </c>
      <c r="V39" s="342">
        <v>1.4450000000000001</v>
      </c>
      <c r="W39" s="342">
        <v>1.4450000000000001</v>
      </c>
      <c r="X39" s="342">
        <v>1.4450000000000001</v>
      </c>
      <c r="Y39" s="342">
        <v>1.4450000000000001</v>
      </c>
      <c r="Z39" s="342">
        <v>1.4450000000000001</v>
      </c>
      <c r="AA39" s="342">
        <v>1.4450000000000001</v>
      </c>
      <c r="AB39" s="342">
        <v>1.4450000000000001</v>
      </c>
      <c r="AC39" s="342">
        <v>1.4450000000000001</v>
      </c>
      <c r="AD39" s="342">
        <v>1.4450000000000001</v>
      </c>
      <c r="AE39" s="342">
        <v>1.4450000000000001</v>
      </c>
      <c r="AF39" s="342">
        <v>1.4450000000000001</v>
      </c>
      <c r="AG39" s="342">
        <v>1.4450000000000001</v>
      </c>
      <c r="AH39" s="342">
        <v>1.4450000000000001</v>
      </c>
      <c r="AI39" s="342">
        <v>1.4450000000000001</v>
      </c>
      <c r="AJ39" s="384">
        <v>1.4450000000000001</v>
      </c>
    </row>
    <row r="40" spans="1:36" ht="25.15" customHeight="1" x14ac:dyDescent="0.2">
      <c r="A40" s="201"/>
      <c r="B40" s="733"/>
      <c r="C40" s="424" t="s">
        <v>271</v>
      </c>
      <c r="D40" s="472" t="s">
        <v>272</v>
      </c>
      <c r="E40" s="469" t="s">
        <v>273</v>
      </c>
      <c r="F40" s="318" t="s">
        <v>268</v>
      </c>
      <c r="G40" s="318">
        <v>2</v>
      </c>
      <c r="H40" s="631"/>
      <c r="I40" s="267"/>
      <c r="J40" s="267"/>
      <c r="K40" s="620">
        <v>2.7559999999999998</v>
      </c>
      <c r="L40" s="342">
        <v>2.7559999999999998</v>
      </c>
      <c r="M40" s="342">
        <v>2.7559999999999998</v>
      </c>
      <c r="N40" s="342">
        <v>2.7559999999999998</v>
      </c>
      <c r="O40" s="342">
        <v>2.7559999999999998</v>
      </c>
      <c r="P40" s="342">
        <v>2.7559999999999998</v>
      </c>
      <c r="Q40" s="342">
        <v>2.7559999999999998</v>
      </c>
      <c r="R40" s="342">
        <v>2.7559999999999998</v>
      </c>
      <c r="S40" s="342">
        <v>2.7559999999999998</v>
      </c>
      <c r="T40" s="342">
        <v>2.7559999999999998</v>
      </c>
      <c r="U40" s="342">
        <v>2.7559999999999998</v>
      </c>
      <c r="V40" s="342">
        <v>2.7559999999999998</v>
      </c>
      <c r="W40" s="342">
        <v>2.7559999999999998</v>
      </c>
      <c r="X40" s="342">
        <v>2.7559999999999998</v>
      </c>
      <c r="Y40" s="342">
        <v>2.7559999999999998</v>
      </c>
      <c r="Z40" s="342">
        <v>2.7559999999999998</v>
      </c>
      <c r="AA40" s="342">
        <v>2.7559999999999998</v>
      </c>
      <c r="AB40" s="342">
        <v>2.7559999999999998</v>
      </c>
      <c r="AC40" s="342">
        <v>2.7559999999999998</v>
      </c>
      <c r="AD40" s="342">
        <v>2.7559999999999998</v>
      </c>
      <c r="AE40" s="342">
        <v>2.7559999999999998</v>
      </c>
      <c r="AF40" s="342">
        <v>2.7559999999999998</v>
      </c>
      <c r="AG40" s="342">
        <v>2.7559999999999998</v>
      </c>
      <c r="AH40" s="342">
        <v>2.7559999999999998</v>
      </c>
      <c r="AI40" s="342">
        <v>2.7559999999999998</v>
      </c>
      <c r="AJ40" s="384">
        <v>2.7559999999999998</v>
      </c>
    </row>
    <row r="41" spans="1:36" ht="25.15" customHeight="1" x14ac:dyDescent="0.25">
      <c r="A41" s="202"/>
      <c r="B41" s="733"/>
      <c r="C41" s="473" t="s">
        <v>274</v>
      </c>
      <c r="D41" s="474" t="s">
        <v>275</v>
      </c>
      <c r="E41" s="475" t="s">
        <v>276</v>
      </c>
      <c r="F41" s="476" t="s">
        <v>268</v>
      </c>
      <c r="G41" s="476">
        <v>2</v>
      </c>
      <c r="H41" s="631"/>
      <c r="I41" s="267"/>
      <c r="J41" s="267"/>
      <c r="K41" s="620">
        <v>96.361999999999995</v>
      </c>
      <c r="L41" s="477">
        <f>K41+SUM(L42:L47)</f>
        <v>100.145173134337</v>
      </c>
      <c r="M41" s="477">
        <f>L41+SUM(M42:M47)</f>
        <v>104.72032660046901</v>
      </c>
      <c r="N41" s="477">
        <f t="shared" ref="N41:AJ41" si="7">M41+SUM(N42:N47)</f>
        <v>108.55488561351801</v>
      </c>
      <c r="O41" s="477">
        <f t="shared" si="7"/>
        <v>111.97134555594099</v>
      </c>
      <c r="P41" s="477">
        <f t="shared" si="7"/>
        <v>115.88944317296904</v>
      </c>
      <c r="Q41" s="477">
        <f t="shared" si="7"/>
        <v>119.92479321008804</v>
      </c>
      <c r="R41" s="477">
        <f t="shared" si="7"/>
        <v>123.618029757098</v>
      </c>
      <c r="S41" s="477">
        <f t="shared" si="7"/>
        <v>126.92309531730599</v>
      </c>
      <c r="T41" s="477">
        <f t="shared" si="7"/>
        <v>130.30259449872403</v>
      </c>
      <c r="U41" s="477">
        <f t="shared" si="7"/>
        <v>133.536258778334</v>
      </c>
      <c r="V41" s="477">
        <f t="shared" si="7"/>
        <v>136.54869059367499</v>
      </c>
      <c r="W41" s="477">
        <f t="shared" si="7"/>
        <v>139.38160941731101</v>
      </c>
      <c r="X41" s="477">
        <f t="shared" si="7"/>
        <v>142.07797115494799</v>
      </c>
      <c r="Y41" s="477">
        <f t="shared" si="7"/>
        <v>144.672733399045</v>
      </c>
      <c r="Z41" s="477">
        <f t="shared" si="7"/>
        <v>147.22805766013502</v>
      </c>
      <c r="AA41" s="477">
        <f t="shared" si="7"/>
        <v>149.75433860730803</v>
      </c>
      <c r="AB41" s="477">
        <f t="shared" si="7"/>
        <v>152.26660297071001</v>
      </c>
      <c r="AC41" s="477">
        <f t="shared" si="7"/>
        <v>154.77469515507602</v>
      </c>
      <c r="AD41" s="477">
        <f t="shared" si="7"/>
        <v>157.267956807963</v>
      </c>
      <c r="AE41" s="477">
        <f t="shared" si="7"/>
        <v>159.75367339615701</v>
      </c>
      <c r="AF41" s="477">
        <f t="shared" si="7"/>
        <v>162.22585143776601</v>
      </c>
      <c r="AG41" s="477">
        <f t="shared" si="7"/>
        <v>164.67994635794699</v>
      </c>
      <c r="AH41" s="477">
        <f t="shared" si="7"/>
        <v>167.115092154075</v>
      </c>
      <c r="AI41" s="477">
        <f t="shared" si="7"/>
        <v>169.53401356101696</v>
      </c>
      <c r="AJ41" s="477">
        <f t="shared" si="7"/>
        <v>171.93767221025701</v>
      </c>
    </row>
    <row r="42" spans="1:36" ht="25.15" customHeight="1" x14ac:dyDescent="0.2">
      <c r="A42" s="203"/>
      <c r="B42" s="733"/>
      <c r="C42" s="424" t="s">
        <v>277</v>
      </c>
      <c r="D42" s="478" t="s">
        <v>278</v>
      </c>
      <c r="E42" s="469" t="s">
        <v>279</v>
      </c>
      <c r="F42" s="318" t="s">
        <v>268</v>
      </c>
      <c r="G42" s="317">
        <v>2</v>
      </c>
      <c r="H42" s="631"/>
      <c r="I42" s="267"/>
      <c r="J42" s="267"/>
      <c r="K42" s="620">
        <v>0</v>
      </c>
      <c r="L42" s="342">
        <v>3.7831731343370048</v>
      </c>
      <c r="M42" s="342">
        <v>4.5751534661320035</v>
      </c>
      <c r="N42" s="342">
        <v>3.8345590130490019</v>
      </c>
      <c r="O42" s="342">
        <v>3.416459942422982</v>
      </c>
      <c r="P42" s="342">
        <v>3.9180976170280482</v>
      </c>
      <c r="Q42" s="342">
        <v>4.0353500371190023</v>
      </c>
      <c r="R42" s="342">
        <v>3.6932365470099611</v>
      </c>
      <c r="S42" s="342">
        <v>3.3050655602079932</v>
      </c>
      <c r="T42" s="342">
        <v>3.3794991814180393</v>
      </c>
      <c r="U42" s="342">
        <v>3.2336642796099766</v>
      </c>
      <c r="V42" s="342">
        <v>3.0124318153409986</v>
      </c>
      <c r="W42" s="342">
        <v>2.8329188236360205</v>
      </c>
      <c r="X42" s="342">
        <v>2.6963617376369657</v>
      </c>
      <c r="Y42" s="342">
        <v>2.5947622440970153</v>
      </c>
      <c r="Z42" s="342">
        <v>2.5553242610900195</v>
      </c>
      <c r="AA42" s="342">
        <v>2.5262809471730141</v>
      </c>
      <c r="AB42" s="342">
        <v>2.512264363401977</v>
      </c>
      <c r="AC42" s="342">
        <v>2.508092184366018</v>
      </c>
      <c r="AD42" s="342">
        <v>2.493261652886984</v>
      </c>
      <c r="AE42" s="342">
        <v>2.4857165881940162</v>
      </c>
      <c r="AF42" s="342">
        <v>2.4721780416090042</v>
      </c>
      <c r="AG42" s="342">
        <v>2.454094920180971</v>
      </c>
      <c r="AH42" s="342">
        <v>2.4351457961280247</v>
      </c>
      <c r="AI42" s="342">
        <v>2.418921406941954</v>
      </c>
      <c r="AJ42" s="384">
        <v>2.4036586492400382</v>
      </c>
    </row>
    <row r="43" spans="1:36" ht="25.15" customHeight="1" x14ac:dyDescent="0.2">
      <c r="A43" s="203"/>
      <c r="B43" s="733"/>
      <c r="C43" s="424" t="s">
        <v>280</v>
      </c>
      <c r="D43" s="479" t="s">
        <v>281</v>
      </c>
      <c r="E43" s="469" t="s">
        <v>282</v>
      </c>
      <c r="F43" s="318" t="s">
        <v>268</v>
      </c>
      <c r="G43" s="317">
        <v>2</v>
      </c>
      <c r="H43" s="631"/>
      <c r="I43" s="267"/>
      <c r="J43" s="267"/>
      <c r="K43" s="620">
        <v>0</v>
      </c>
      <c r="L43" s="342">
        <v>0</v>
      </c>
      <c r="M43" s="342">
        <v>0</v>
      </c>
      <c r="N43" s="342">
        <v>0</v>
      </c>
      <c r="O43" s="342">
        <v>0</v>
      </c>
      <c r="P43" s="342">
        <v>0</v>
      </c>
      <c r="Q43" s="342">
        <v>0</v>
      </c>
      <c r="R43" s="342">
        <v>0</v>
      </c>
      <c r="S43" s="342">
        <v>0</v>
      </c>
      <c r="T43" s="342">
        <v>0</v>
      </c>
      <c r="U43" s="342">
        <v>0</v>
      </c>
      <c r="V43" s="342">
        <v>0</v>
      </c>
      <c r="W43" s="342">
        <v>0</v>
      </c>
      <c r="X43" s="342">
        <v>0</v>
      </c>
      <c r="Y43" s="342">
        <v>0</v>
      </c>
      <c r="Z43" s="342">
        <v>0</v>
      </c>
      <c r="AA43" s="342">
        <v>0</v>
      </c>
      <c r="AB43" s="342">
        <v>0</v>
      </c>
      <c r="AC43" s="342">
        <v>0</v>
      </c>
      <c r="AD43" s="342">
        <v>0</v>
      </c>
      <c r="AE43" s="342">
        <v>0</v>
      </c>
      <c r="AF43" s="342">
        <v>0</v>
      </c>
      <c r="AG43" s="342">
        <v>0</v>
      </c>
      <c r="AH43" s="342">
        <v>0</v>
      </c>
      <c r="AI43" s="342">
        <v>0</v>
      </c>
      <c r="AJ43" s="384">
        <v>0</v>
      </c>
    </row>
    <row r="44" spans="1:36" ht="25.15" customHeight="1" x14ac:dyDescent="0.2">
      <c r="A44" s="203"/>
      <c r="B44" s="733"/>
      <c r="C44" s="424" t="s">
        <v>283</v>
      </c>
      <c r="D44" s="472" t="s">
        <v>284</v>
      </c>
      <c r="E44" s="469" t="s">
        <v>285</v>
      </c>
      <c r="F44" s="318" t="s">
        <v>268</v>
      </c>
      <c r="G44" s="317">
        <v>2</v>
      </c>
      <c r="H44" s="631"/>
      <c r="I44" s="267"/>
      <c r="J44" s="267"/>
      <c r="K44" s="620">
        <v>0</v>
      </c>
      <c r="L44" s="342">
        <v>0</v>
      </c>
      <c r="M44" s="342">
        <v>0</v>
      </c>
      <c r="N44" s="342">
        <v>0</v>
      </c>
      <c r="O44" s="342">
        <v>0</v>
      </c>
      <c r="P44" s="342">
        <v>0</v>
      </c>
      <c r="Q44" s="342">
        <v>0</v>
      </c>
      <c r="R44" s="342">
        <v>0</v>
      </c>
      <c r="S44" s="342">
        <v>0</v>
      </c>
      <c r="T44" s="342">
        <v>0</v>
      </c>
      <c r="U44" s="342">
        <v>0</v>
      </c>
      <c r="V44" s="342">
        <v>0</v>
      </c>
      <c r="W44" s="342">
        <v>0</v>
      </c>
      <c r="X44" s="342">
        <v>0</v>
      </c>
      <c r="Y44" s="342">
        <v>0</v>
      </c>
      <c r="Z44" s="342">
        <v>0</v>
      </c>
      <c r="AA44" s="342">
        <v>0</v>
      </c>
      <c r="AB44" s="342">
        <v>0</v>
      </c>
      <c r="AC44" s="342">
        <v>0</v>
      </c>
      <c r="AD44" s="342">
        <v>0</v>
      </c>
      <c r="AE44" s="342">
        <v>0</v>
      </c>
      <c r="AF44" s="342">
        <v>0</v>
      </c>
      <c r="AG44" s="342">
        <v>0</v>
      </c>
      <c r="AH44" s="342">
        <v>0</v>
      </c>
      <c r="AI44" s="342">
        <v>0</v>
      </c>
      <c r="AJ44" s="384">
        <v>0</v>
      </c>
    </row>
    <row r="45" spans="1:36" ht="25.15" customHeight="1" x14ac:dyDescent="0.2">
      <c r="A45" s="203"/>
      <c r="B45" s="733"/>
      <c r="C45" s="424" t="s">
        <v>286</v>
      </c>
      <c r="D45" s="472" t="s">
        <v>287</v>
      </c>
      <c r="E45" s="469" t="s">
        <v>288</v>
      </c>
      <c r="F45" s="318" t="s">
        <v>268</v>
      </c>
      <c r="G45" s="317">
        <v>2</v>
      </c>
      <c r="H45" s="631"/>
      <c r="I45" s="267"/>
      <c r="J45" s="267"/>
      <c r="K45" s="620">
        <v>0</v>
      </c>
      <c r="L45" s="342">
        <v>0</v>
      </c>
      <c r="M45" s="342">
        <v>0</v>
      </c>
      <c r="N45" s="342">
        <v>0</v>
      </c>
      <c r="O45" s="342">
        <v>0</v>
      </c>
      <c r="P45" s="342">
        <v>0</v>
      </c>
      <c r="Q45" s="342">
        <v>0</v>
      </c>
      <c r="R45" s="342">
        <v>0</v>
      </c>
      <c r="S45" s="342">
        <v>0</v>
      </c>
      <c r="T45" s="342">
        <v>0</v>
      </c>
      <c r="U45" s="342">
        <v>0</v>
      </c>
      <c r="V45" s="342">
        <v>0</v>
      </c>
      <c r="W45" s="342">
        <v>0</v>
      </c>
      <c r="X45" s="342">
        <v>0</v>
      </c>
      <c r="Y45" s="342">
        <v>0</v>
      </c>
      <c r="Z45" s="342">
        <v>0</v>
      </c>
      <c r="AA45" s="342">
        <v>0</v>
      </c>
      <c r="AB45" s="342">
        <v>0</v>
      </c>
      <c r="AC45" s="342">
        <v>0</v>
      </c>
      <c r="AD45" s="342">
        <v>0</v>
      </c>
      <c r="AE45" s="342">
        <v>0</v>
      </c>
      <c r="AF45" s="342">
        <v>0</v>
      </c>
      <c r="AG45" s="342">
        <v>0</v>
      </c>
      <c r="AH45" s="342">
        <v>0</v>
      </c>
      <c r="AI45" s="342">
        <v>0</v>
      </c>
      <c r="AJ45" s="384">
        <v>0</v>
      </c>
    </row>
    <row r="46" spans="1:36" ht="25.15" customHeight="1" x14ac:dyDescent="0.2">
      <c r="A46" s="203"/>
      <c r="B46" s="733"/>
      <c r="C46" s="424" t="s">
        <v>289</v>
      </c>
      <c r="D46" s="472" t="s">
        <v>290</v>
      </c>
      <c r="E46" s="469" t="s">
        <v>291</v>
      </c>
      <c r="F46" s="318" t="s">
        <v>268</v>
      </c>
      <c r="G46" s="317">
        <v>2</v>
      </c>
      <c r="H46" s="631"/>
      <c r="I46" s="267"/>
      <c r="J46" s="267"/>
      <c r="K46" s="620">
        <v>0</v>
      </c>
      <c r="L46" s="342">
        <v>0</v>
      </c>
      <c r="M46" s="342">
        <v>0</v>
      </c>
      <c r="N46" s="342">
        <v>0</v>
      </c>
      <c r="O46" s="342">
        <v>0</v>
      </c>
      <c r="P46" s="342">
        <v>0</v>
      </c>
      <c r="Q46" s="342">
        <v>0</v>
      </c>
      <c r="R46" s="342">
        <v>0</v>
      </c>
      <c r="S46" s="342">
        <v>0</v>
      </c>
      <c r="T46" s="342">
        <v>0</v>
      </c>
      <c r="U46" s="342">
        <v>0</v>
      </c>
      <c r="V46" s="342">
        <v>0</v>
      </c>
      <c r="W46" s="342">
        <v>0</v>
      </c>
      <c r="X46" s="342">
        <v>0</v>
      </c>
      <c r="Y46" s="342">
        <v>0</v>
      </c>
      <c r="Z46" s="342">
        <v>0</v>
      </c>
      <c r="AA46" s="342">
        <v>0</v>
      </c>
      <c r="AB46" s="342">
        <v>0</v>
      </c>
      <c r="AC46" s="342">
        <v>0</v>
      </c>
      <c r="AD46" s="342">
        <v>0</v>
      </c>
      <c r="AE46" s="342">
        <v>0</v>
      </c>
      <c r="AF46" s="342">
        <v>0</v>
      </c>
      <c r="AG46" s="342">
        <v>0</v>
      </c>
      <c r="AH46" s="342">
        <v>0</v>
      </c>
      <c r="AI46" s="342">
        <v>0</v>
      </c>
      <c r="AJ46" s="384">
        <v>0</v>
      </c>
    </row>
    <row r="47" spans="1:36" ht="25.15" customHeight="1" x14ac:dyDescent="0.2">
      <c r="A47" s="203"/>
      <c r="B47" s="733"/>
      <c r="C47" s="424" t="s">
        <v>292</v>
      </c>
      <c r="D47" s="472" t="s">
        <v>293</v>
      </c>
      <c r="E47" s="469" t="s">
        <v>294</v>
      </c>
      <c r="F47" s="318" t="s">
        <v>268</v>
      </c>
      <c r="G47" s="317">
        <v>2</v>
      </c>
      <c r="H47" s="631"/>
      <c r="I47" s="267"/>
      <c r="J47" s="267"/>
      <c r="K47" s="620">
        <v>0</v>
      </c>
      <c r="L47" s="342">
        <v>0</v>
      </c>
      <c r="M47" s="342">
        <v>0</v>
      </c>
      <c r="N47" s="342">
        <v>0</v>
      </c>
      <c r="O47" s="342">
        <v>0</v>
      </c>
      <c r="P47" s="342">
        <v>0</v>
      </c>
      <c r="Q47" s="342">
        <v>0</v>
      </c>
      <c r="R47" s="342">
        <v>0</v>
      </c>
      <c r="S47" s="342">
        <v>0</v>
      </c>
      <c r="T47" s="342">
        <v>0</v>
      </c>
      <c r="U47" s="342">
        <v>0</v>
      </c>
      <c r="V47" s="342">
        <v>0</v>
      </c>
      <c r="W47" s="342">
        <v>0</v>
      </c>
      <c r="X47" s="342">
        <v>0</v>
      </c>
      <c r="Y47" s="342">
        <v>0</v>
      </c>
      <c r="Z47" s="342">
        <v>0</v>
      </c>
      <c r="AA47" s="342">
        <v>0</v>
      </c>
      <c r="AB47" s="342">
        <v>0</v>
      </c>
      <c r="AC47" s="342">
        <v>0</v>
      </c>
      <c r="AD47" s="342">
        <v>0</v>
      </c>
      <c r="AE47" s="342">
        <v>0</v>
      </c>
      <c r="AF47" s="342">
        <v>0</v>
      </c>
      <c r="AG47" s="342">
        <v>0</v>
      </c>
      <c r="AH47" s="342">
        <v>0</v>
      </c>
      <c r="AI47" s="342">
        <v>0</v>
      </c>
      <c r="AJ47" s="384">
        <v>0</v>
      </c>
    </row>
    <row r="48" spans="1:36" ht="25.15" customHeight="1" x14ac:dyDescent="0.2">
      <c r="A48" s="203"/>
      <c r="B48" s="733"/>
      <c r="C48" s="424" t="s">
        <v>295</v>
      </c>
      <c r="D48" s="472" t="s">
        <v>296</v>
      </c>
      <c r="E48" s="469" t="s">
        <v>273</v>
      </c>
      <c r="F48" s="318" t="s">
        <v>268</v>
      </c>
      <c r="G48" s="317">
        <v>2</v>
      </c>
      <c r="H48" s="631"/>
      <c r="I48" s="267"/>
      <c r="J48" s="267"/>
      <c r="K48" s="620">
        <v>2.0019999999999998</v>
      </c>
      <c r="L48" s="342">
        <v>2.0019999999999998</v>
      </c>
      <c r="M48" s="342">
        <v>2.0019999999999998</v>
      </c>
      <c r="N48" s="342">
        <v>2.0019999999999998</v>
      </c>
      <c r="O48" s="342">
        <v>2.0019999999999998</v>
      </c>
      <c r="P48" s="342">
        <v>2.0019999999999998</v>
      </c>
      <c r="Q48" s="342">
        <v>2.0019999999999998</v>
      </c>
      <c r="R48" s="342">
        <v>2.0019999999999998</v>
      </c>
      <c r="S48" s="342">
        <v>2.0019999999999998</v>
      </c>
      <c r="T48" s="342">
        <v>2.0019999999999998</v>
      </c>
      <c r="U48" s="342">
        <v>2.0019999999999998</v>
      </c>
      <c r="V48" s="342">
        <v>2.0019999999999998</v>
      </c>
      <c r="W48" s="342">
        <v>2.0019999999999998</v>
      </c>
      <c r="X48" s="342">
        <v>2.0019999999999998</v>
      </c>
      <c r="Y48" s="342">
        <v>2.0019999999999998</v>
      </c>
      <c r="Z48" s="342">
        <v>2.0019999999999998</v>
      </c>
      <c r="AA48" s="342">
        <v>2.0019999999999998</v>
      </c>
      <c r="AB48" s="342">
        <v>2.0019999999999998</v>
      </c>
      <c r="AC48" s="342">
        <v>2.0019999999999998</v>
      </c>
      <c r="AD48" s="342">
        <v>2.0019999999999998</v>
      </c>
      <c r="AE48" s="342">
        <v>2.0019999999999998</v>
      </c>
      <c r="AF48" s="342">
        <v>2.0019999999999998</v>
      </c>
      <c r="AG48" s="342">
        <v>2.0019999999999998</v>
      </c>
      <c r="AH48" s="342">
        <v>2.0019999999999998</v>
      </c>
      <c r="AI48" s="342">
        <v>2.0019999999999998</v>
      </c>
      <c r="AJ48" s="384">
        <v>2.0019999999999998</v>
      </c>
    </row>
    <row r="49" spans="1:36" ht="25.15" customHeight="1" x14ac:dyDescent="0.2">
      <c r="A49" s="203"/>
      <c r="B49" s="733"/>
      <c r="C49" s="424" t="s">
        <v>297</v>
      </c>
      <c r="D49" s="472" t="s">
        <v>298</v>
      </c>
      <c r="E49" s="469" t="s">
        <v>299</v>
      </c>
      <c r="F49" s="318" t="s">
        <v>268</v>
      </c>
      <c r="G49" s="317">
        <v>2</v>
      </c>
      <c r="H49" s="631"/>
      <c r="I49" s="267"/>
      <c r="J49" s="267"/>
      <c r="K49" s="620">
        <v>200.25</v>
      </c>
      <c r="L49" s="342">
        <v>200.25</v>
      </c>
      <c r="M49" s="342">
        <v>200.25</v>
      </c>
      <c r="N49" s="342">
        <v>200.25</v>
      </c>
      <c r="O49" s="342">
        <v>200.25</v>
      </c>
      <c r="P49" s="342">
        <v>200.25</v>
      </c>
      <c r="Q49" s="342">
        <v>200.25</v>
      </c>
      <c r="R49" s="342">
        <v>200.25</v>
      </c>
      <c r="S49" s="342">
        <v>200.25</v>
      </c>
      <c r="T49" s="342">
        <v>200.25</v>
      </c>
      <c r="U49" s="342">
        <v>200.25</v>
      </c>
      <c r="V49" s="342">
        <v>200.25</v>
      </c>
      <c r="W49" s="342">
        <v>200.25</v>
      </c>
      <c r="X49" s="342">
        <v>200.25</v>
      </c>
      <c r="Y49" s="342">
        <v>200.25</v>
      </c>
      <c r="Z49" s="342">
        <v>200.25</v>
      </c>
      <c r="AA49" s="342">
        <v>200.25</v>
      </c>
      <c r="AB49" s="342">
        <v>200.25</v>
      </c>
      <c r="AC49" s="342">
        <v>200.25</v>
      </c>
      <c r="AD49" s="342">
        <v>200.25</v>
      </c>
      <c r="AE49" s="342">
        <v>200.25</v>
      </c>
      <c r="AF49" s="342">
        <v>200.25</v>
      </c>
      <c r="AG49" s="342">
        <v>200.25</v>
      </c>
      <c r="AH49" s="342">
        <v>200.25</v>
      </c>
      <c r="AI49" s="342">
        <v>200.25</v>
      </c>
      <c r="AJ49" s="384">
        <v>200.25</v>
      </c>
    </row>
    <row r="50" spans="1:36" ht="25.15" customHeight="1" x14ac:dyDescent="0.2">
      <c r="A50" s="203"/>
      <c r="B50" s="733"/>
      <c r="C50" s="424" t="s">
        <v>300</v>
      </c>
      <c r="D50" s="472" t="s">
        <v>301</v>
      </c>
      <c r="E50" s="469" t="s">
        <v>273</v>
      </c>
      <c r="F50" s="318" t="s">
        <v>268</v>
      </c>
      <c r="G50" s="317">
        <v>2</v>
      </c>
      <c r="H50" s="631"/>
      <c r="I50" s="267"/>
      <c r="J50" s="267"/>
      <c r="K50" s="620">
        <v>5.7889999999999997</v>
      </c>
      <c r="L50" s="342">
        <v>5.7889999999999997</v>
      </c>
      <c r="M50" s="342">
        <v>5.7889999999999997</v>
      </c>
      <c r="N50" s="342">
        <v>5.7889999999999997</v>
      </c>
      <c r="O50" s="342">
        <v>5.7889999999999997</v>
      </c>
      <c r="P50" s="342">
        <v>5.7889999999999997</v>
      </c>
      <c r="Q50" s="342">
        <v>5.7889999999999997</v>
      </c>
      <c r="R50" s="342">
        <v>5.7889999999999997</v>
      </c>
      <c r="S50" s="342">
        <v>5.7889999999999997</v>
      </c>
      <c r="T50" s="342">
        <v>5.7889999999999997</v>
      </c>
      <c r="U50" s="342">
        <v>5.7889999999999997</v>
      </c>
      <c r="V50" s="342">
        <v>5.7889999999999997</v>
      </c>
      <c r="W50" s="342">
        <v>5.7889999999999997</v>
      </c>
      <c r="X50" s="342">
        <v>5.7889999999999997</v>
      </c>
      <c r="Y50" s="342">
        <v>5.7889999999999997</v>
      </c>
      <c r="Z50" s="342">
        <v>5.7889999999999997</v>
      </c>
      <c r="AA50" s="342">
        <v>5.7889999999999997</v>
      </c>
      <c r="AB50" s="342">
        <v>5.7889999999999997</v>
      </c>
      <c r="AC50" s="342">
        <v>5.7889999999999997</v>
      </c>
      <c r="AD50" s="342">
        <v>5.7889999999999997</v>
      </c>
      <c r="AE50" s="342">
        <v>5.7889999999999997</v>
      </c>
      <c r="AF50" s="342">
        <v>5.7889999999999997</v>
      </c>
      <c r="AG50" s="342">
        <v>5.7889999999999997</v>
      </c>
      <c r="AH50" s="342">
        <v>5.7889999999999997</v>
      </c>
      <c r="AI50" s="342">
        <v>5.7889999999999997</v>
      </c>
      <c r="AJ50" s="384">
        <v>5.7889999999999997</v>
      </c>
    </row>
    <row r="51" spans="1:36" ht="25.15" customHeight="1" thickBot="1" x14ac:dyDescent="0.25">
      <c r="A51" s="203"/>
      <c r="B51" s="734"/>
      <c r="C51" s="480" t="s">
        <v>302</v>
      </c>
      <c r="D51" s="481" t="s">
        <v>303</v>
      </c>
      <c r="E51" s="482" t="s">
        <v>304</v>
      </c>
      <c r="F51" s="483" t="s">
        <v>268</v>
      </c>
      <c r="G51" s="483">
        <v>2</v>
      </c>
      <c r="H51" s="640"/>
      <c r="I51" s="465"/>
      <c r="J51" s="465"/>
      <c r="K51" s="643">
        <f>SUM(K38+K39+K40+K41+K48+K49+K50)</f>
        <v>320.47699999999998</v>
      </c>
      <c r="L51" s="477">
        <f t="shared" ref="L51:AJ51" si="8">SUM(L38+L39+L40+L41+L48+L49+L50)</f>
        <v>324.4262542513967</v>
      </c>
      <c r="M51" s="477">
        <f t="shared" si="8"/>
        <v>329.16748883458837</v>
      </c>
      <c r="N51" s="477">
        <f t="shared" si="8"/>
        <v>333.16812896469708</v>
      </c>
      <c r="O51" s="477">
        <f t="shared" si="8"/>
        <v>336.75067002417973</v>
      </c>
      <c r="P51" s="477">
        <f t="shared" si="8"/>
        <v>340.83484875826753</v>
      </c>
      <c r="Q51" s="477">
        <f t="shared" si="8"/>
        <v>345.03627991244622</v>
      </c>
      <c r="R51" s="477">
        <f t="shared" si="8"/>
        <v>348.89559757651585</v>
      </c>
      <c r="S51" s="477">
        <f t="shared" si="8"/>
        <v>352.36674425378357</v>
      </c>
      <c r="T51" s="477">
        <f t="shared" si="8"/>
        <v>355.91232455226128</v>
      </c>
      <c r="U51" s="477">
        <f t="shared" si="8"/>
        <v>359.31206994893091</v>
      </c>
      <c r="V51" s="477">
        <f t="shared" si="8"/>
        <v>362.49058288133165</v>
      </c>
      <c r="W51" s="477">
        <f t="shared" si="8"/>
        <v>365.48958282202739</v>
      </c>
      <c r="X51" s="477">
        <f t="shared" si="8"/>
        <v>368.352025676724</v>
      </c>
      <c r="Y51" s="477">
        <f t="shared" si="8"/>
        <v>371.11286903788073</v>
      </c>
      <c r="Z51" s="477">
        <f t="shared" si="8"/>
        <v>373.83427441603044</v>
      </c>
      <c r="AA51" s="477">
        <f t="shared" si="8"/>
        <v>376.52663648026316</v>
      </c>
      <c r="AB51" s="477">
        <f t="shared" si="8"/>
        <v>379.20498196072481</v>
      </c>
      <c r="AC51" s="477">
        <f t="shared" si="8"/>
        <v>381.87915526215056</v>
      </c>
      <c r="AD51" s="477">
        <f t="shared" si="8"/>
        <v>384.53849803209721</v>
      </c>
      <c r="AE51" s="477">
        <f t="shared" si="8"/>
        <v>387.19029573735088</v>
      </c>
      <c r="AF51" s="477">
        <f t="shared" si="8"/>
        <v>389.82855489601957</v>
      </c>
      <c r="AG51" s="477">
        <f t="shared" si="8"/>
        <v>392.44873093326032</v>
      </c>
      <c r="AH51" s="477">
        <f t="shared" si="8"/>
        <v>395.04995784644802</v>
      </c>
      <c r="AI51" s="477">
        <f t="shared" si="8"/>
        <v>397.63496037044968</v>
      </c>
      <c r="AJ51" s="477">
        <f t="shared" si="8"/>
        <v>400.20470013674935</v>
      </c>
    </row>
    <row r="52" spans="1:36" ht="25.15" customHeight="1" x14ac:dyDescent="0.2">
      <c r="A52" s="203"/>
      <c r="B52" s="735" t="s">
        <v>305</v>
      </c>
      <c r="C52" s="403" t="s">
        <v>306</v>
      </c>
      <c r="D52" s="484" t="s">
        <v>307</v>
      </c>
      <c r="E52" s="469" t="s">
        <v>299</v>
      </c>
      <c r="F52" s="470" t="s">
        <v>268</v>
      </c>
      <c r="G52" s="470">
        <v>2</v>
      </c>
      <c r="H52" s="630"/>
      <c r="I52" s="267"/>
      <c r="J52" s="267"/>
      <c r="K52" s="620">
        <v>12.606</v>
      </c>
      <c r="L52" s="471">
        <v>12.6790668196666</v>
      </c>
      <c r="M52" s="471">
        <v>12.824481478514601</v>
      </c>
      <c r="N52" s="471">
        <v>12.9579611398335</v>
      </c>
      <c r="O52" s="471">
        <v>13.0952134013584</v>
      </c>
      <c r="P52" s="471">
        <v>13.2324443831792</v>
      </c>
      <c r="Q52" s="471">
        <v>13.325102639504999</v>
      </c>
      <c r="R52" s="471">
        <v>13.5020247958658</v>
      </c>
      <c r="S52" s="471">
        <v>13.6841355434593</v>
      </c>
      <c r="T52" s="471">
        <v>13.874348848026401</v>
      </c>
      <c r="U52" s="471">
        <v>14.0723359222624</v>
      </c>
      <c r="V52" s="471">
        <v>14.257627328801901</v>
      </c>
      <c r="W52" s="471">
        <v>14.5785249740838</v>
      </c>
      <c r="X52" s="471">
        <v>14.818135197541402</v>
      </c>
      <c r="Y52" s="471">
        <v>15.026618525258797</v>
      </c>
      <c r="Z52" s="471">
        <v>15.193215043541999</v>
      </c>
      <c r="AA52" s="471">
        <v>15.3365363519941</v>
      </c>
      <c r="AB52" s="471">
        <v>15.479814554439201</v>
      </c>
      <c r="AC52" s="471">
        <v>15.6393298104054</v>
      </c>
      <c r="AD52" s="471">
        <v>15.807856442077101</v>
      </c>
      <c r="AE52" s="471">
        <v>15.977297465504702</v>
      </c>
      <c r="AF52" s="471">
        <v>16.163149055207402</v>
      </c>
      <c r="AG52" s="471">
        <v>16.374143763000902</v>
      </c>
      <c r="AH52" s="471">
        <v>16.6002275046223</v>
      </c>
      <c r="AI52" s="471">
        <v>16.847082054370297</v>
      </c>
      <c r="AJ52" s="462">
        <v>17.0972147397237</v>
      </c>
    </row>
    <row r="53" spans="1:36" ht="25.15" customHeight="1" x14ac:dyDescent="0.2">
      <c r="A53" s="203"/>
      <c r="B53" s="733"/>
      <c r="C53" s="424" t="s">
        <v>308</v>
      </c>
      <c r="D53" s="485" t="s">
        <v>309</v>
      </c>
      <c r="E53" s="469" t="s">
        <v>299</v>
      </c>
      <c r="F53" s="318" t="s">
        <v>268</v>
      </c>
      <c r="G53" s="318">
        <v>2</v>
      </c>
      <c r="H53" s="631"/>
      <c r="I53" s="267"/>
      <c r="J53" s="267"/>
      <c r="K53" s="620">
        <v>1.534</v>
      </c>
      <c r="L53" s="342">
        <v>1.534</v>
      </c>
      <c r="M53" s="342">
        <v>1.534</v>
      </c>
      <c r="N53" s="342">
        <v>1.534</v>
      </c>
      <c r="O53" s="342">
        <v>1.534</v>
      </c>
      <c r="P53" s="342">
        <v>1.534</v>
      </c>
      <c r="Q53" s="342">
        <v>1.534</v>
      </c>
      <c r="R53" s="342">
        <v>1.534</v>
      </c>
      <c r="S53" s="342">
        <v>1.534</v>
      </c>
      <c r="T53" s="342">
        <v>1.534</v>
      </c>
      <c r="U53" s="342">
        <v>1.534</v>
      </c>
      <c r="V53" s="342">
        <v>1.534</v>
      </c>
      <c r="W53" s="342">
        <v>1.534</v>
      </c>
      <c r="X53" s="342">
        <v>1.534</v>
      </c>
      <c r="Y53" s="342">
        <v>1.534</v>
      </c>
      <c r="Z53" s="342">
        <v>1.534</v>
      </c>
      <c r="AA53" s="342">
        <v>1.534</v>
      </c>
      <c r="AB53" s="342">
        <v>1.534</v>
      </c>
      <c r="AC53" s="342">
        <v>1.534</v>
      </c>
      <c r="AD53" s="342">
        <v>1.534</v>
      </c>
      <c r="AE53" s="342">
        <v>1.534</v>
      </c>
      <c r="AF53" s="342">
        <v>1.534</v>
      </c>
      <c r="AG53" s="342">
        <v>1.534</v>
      </c>
      <c r="AH53" s="342">
        <v>1.534</v>
      </c>
      <c r="AI53" s="342">
        <v>1.534</v>
      </c>
      <c r="AJ53" s="384">
        <v>1.534</v>
      </c>
    </row>
    <row r="54" spans="1:36" ht="25.15" customHeight="1" x14ac:dyDescent="0.2">
      <c r="A54" s="178"/>
      <c r="B54" s="733"/>
      <c r="C54" s="424" t="s">
        <v>310</v>
      </c>
      <c r="D54" s="485" t="s">
        <v>311</v>
      </c>
      <c r="E54" s="469" t="s">
        <v>299</v>
      </c>
      <c r="F54" s="318" t="s">
        <v>268</v>
      </c>
      <c r="G54" s="318">
        <v>2</v>
      </c>
      <c r="H54" s="631"/>
      <c r="I54" s="267"/>
      <c r="J54" s="267"/>
      <c r="K54" s="620">
        <v>209.86500000000001</v>
      </c>
      <c r="L54" s="342">
        <v>217.83557475184296</v>
      </c>
      <c r="M54" s="342">
        <v>227.6707868385742</v>
      </c>
      <c r="N54" s="342">
        <v>235.71123502429663</v>
      </c>
      <c r="O54" s="342">
        <v>242.58712999665505</v>
      </c>
      <c r="P54" s="342">
        <v>250.55602163074408</v>
      </c>
      <c r="Q54" s="342">
        <v>258.66877942279774</v>
      </c>
      <c r="R54" s="342">
        <v>265.91267066123885</v>
      </c>
      <c r="S54" s="342">
        <v>272.23586498577686</v>
      </c>
      <c r="T54" s="342">
        <v>278.67438385532444</v>
      </c>
      <c r="U54" s="342">
        <v>284.75943754210215</v>
      </c>
      <c r="V54" s="342">
        <v>290.3198132603984</v>
      </c>
      <c r="W54" s="342">
        <v>295.54720327613904</v>
      </c>
      <c r="X54" s="342">
        <v>300.51946743102502</v>
      </c>
      <c r="Y54" s="342">
        <v>305.25857866619441</v>
      </c>
      <c r="Z54" s="342">
        <v>309.91035132493346</v>
      </c>
      <c r="AA54" s="342">
        <v>314.41064727909031</v>
      </c>
      <c r="AB54" s="342">
        <v>318.83972004473975</v>
      </c>
      <c r="AC54" s="342">
        <v>323.27203791451512</v>
      </c>
      <c r="AD54" s="342">
        <v>327.72792917581023</v>
      </c>
      <c r="AE54" s="342">
        <v>332.36085827153414</v>
      </c>
      <c r="AF54" s="342">
        <v>336.9077832410087</v>
      </c>
      <c r="AG54" s="342">
        <v>341.46297397914412</v>
      </c>
      <c r="AH54" s="342">
        <v>346.04039982395983</v>
      </c>
      <c r="AI54" s="342">
        <v>350.64712145174309</v>
      </c>
      <c r="AJ54" s="384">
        <v>355.23719164076567</v>
      </c>
    </row>
    <row r="55" spans="1:36" ht="25.15" customHeight="1" x14ac:dyDescent="0.2">
      <c r="A55" s="178"/>
      <c r="B55" s="733"/>
      <c r="C55" s="424" t="s">
        <v>312</v>
      </c>
      <c r="D55" s="472" t="s">
        <v>313</v>
      </c>
      <c r="E55" s="469" t="s">
        <v>299</v>
      </c>
      <c r="F55" s="318" t="s">
        <v>268</v>
      </c>
      <c r="G55" s="318">
        <v>2</v>
      </c>
      <c r="H55" s="631"/>
      <c r="I55" s="267"/>
      <c r="J55" s="267"/>
      <c r="K55" s="620">
        <v>521.18700000000001</v>
      </c>
      <c r="L55" s="342">
        <v>520.00066436967313</v>
      </c>
      <c r="M55" s="342">
        <v>519.18338417368579</v>
      </c>
      <c r="N55" s="342">
        <v>518.13945789690433</v>
      </c>
      <c r="O55" s="342">
        <v>516.69343163031488</v>
      </c>
      <c r="P55" s="342">
        <v>515.36769795219493</v>
      </c>
      <c r="Q55" s="342">
        <v>513.95878336855128</v>
      </c>
      <c r="R55" s="342">
        <v>512.45273174537726</v>
      </c>
      <c r="S55" s="342">
        <v>510.92812954559713</v>
      </c>
      <c r="T55" s="342">
        <v>509.44771286997047</v>
      </c>
      <c r="U55" s="342">
        <v>508.01100143188194</v>
      </c>
      <c r="V55" s="342">
        <v>506.58447569241162</v>
      </c>
      <c r="W55" s="342">
        <v>505.33261165396993</v>
      </c>
      <c r="X55" s="342">
        <v>504.212587856261</v>
      </c>
      <c r="Y55" s="342">
        <v>503.12499910988657</v>
      </c>
      <c r="Z55" s="342">
        <v>502.09136079453458</v>
      </c>
      <c r="AA55" s="342">
        <v>500.97022281660259</v>
      </c>
      <c r="AB55" s="342">
        <v>499.84369099110819</v>
      </c>
      <c r="AC55" s="342">
        <v>498.795543364921</v>
      </c>
      <c r="AD55" s="342">
        <v>497.8844256027578</v>
      </c>
      <c r="AE55" s="342">
        <v>497.3091696288667</v>
      </c>
      <c r="AF55" s="342">
        <v>496.67963514517322</v>
      </c>
      <c r="AG55" s="342">
        <v>496.14876500965187</v>
      </c>
      <c r="AH55" s="342">
        <v>495.7329903191532</v>
      </c>
      <c r="AI55" s="342">
        <v>495.42781540871681</v>
      </c>
      <c r="AJ55" s="384">
        <v>495.16021032660831</v>
      </c>
    </row>
    <row r="56" spans="1:36" ht="25.15" customHeight="1" thickBot="1" x14ac:dyDescent="0.25">
      <c r="A56" s="178"/>
      <c r="B56" s="733"/>
      <c r="C56" s="486" t="s">
        <v>314</v>
      </c>
      <c r="D56" s="487" t="s">
        <v>315</v>
      </c>
      <c r="E56" s="488" t="s">
        <v>316</v>
      </c>
      <c r="F56" s="489" t="s">
        <v>268</v>
      </c>
      <c r="G56" s="489">
        <v>2</v>
      </c>
      <c r="H56" s="640"/>
      <c r="I56" s="465"/>
      <c r="J56" s="465"/>
      <c r="K56" s="643">
        <f>SUM(K52:K55)</f>
        <v>745.19200000000001</v>
      </c>
      <c r="L56" s="490">
        <f>SUM(L52:L55)</f>
        <v>752.04930594118264</v>
      </c>
      <c r="M56" s="490">
        <f>SUM(M52:M55)</f>
        <v>761.21265249077464</v>
      </c>
      <c r="N56" s="490">
        <f t="shared" ref="N56:AJ56" si="9">SUM(N52:N55)</f>
        <v>768.34265406103441</v>
      </c>
      <c r="O56" s="490">
        <f t="shared" si="9"/>
        <v>773.90977502832834</v>
      </c>
      <c r="P56" s="490">
        <f t="shared" si="9"/>
        <v>780.69016396611823</v>
      </c>
      <c r="Q56" s="490">
        <f t="shared" si="9"/>
        <v>787.48666543085403</v>
      </c>
      <c r="R56" s="490">
        <f t="shared" si="9"/>
        <v>793.40142720248195</v>
      </c>
      <c r="S56" s="490">
        <f t="shared" si="9"/>
        <v>798.3821300748333</v>
      </c>
      <c r="T56" s="490">
        <f t="shared" si="9"/>
        <v>803.53044557332123</v>
      </c>
      <c r="U56" s="490">
        <f t="shared" si="9"/>
        <v>808.3767748962465</v>
      </c>
      <c r="V56" s="490">
        <f t="shared" si="9"/>
        <v>812.69591628161197</v>
      </c>
      <c r="W56" s="490">
        <f t="shared" si="9"/>
        <v>816.9923399041927</v>
      </c>
      <c r="X56" s="490">
        <f t="shared" si="9"/>
        <v>821.08419048482733</v>
      </c>
      <c r="Y56" s="490">
        <f t="shared" si="9"/>
        <v>824.94419630133984</v>
      </c>
      <c r="Z56" s="490">
        <f t="shared" si="9"/>
        <v>828.72892716300998</v>
      </c>
      <c r="AA56" s="490">
        <f t="shared" si="9"/>
        <v>832.25140644768703</v>
      </c>
      <c r="AB56" s="490">
        <f t="shared" si="9"/>
        <v>835.69722559028719</v>
      </c>
      <c r="AC56" s="490">
        <f t="shared" si="9"/>
        <v>839.24091108984157</v>
      </c>
      <c r="AD56" s="490">
        <f t="shared" si="9"/>
        <v>842.95421122064511</v>
      </c>
      <c r="AE56" s="490">
        <f t="shared" si="9"/>
        <v>847.18132536590554</v>
      </c>
      <c r="AF56" s="490">
        <f t="shared" si="9"/>
        <v>851.2845674413893</v>
      </c>
      <c r="AG56" s="490">
        <f t="shared" si="9"/>
        <v>855.5198827517969</v>
      </c>
      <c r="AH56" s="490">
        <f t="shared" si="9"/>
        <v>859.90761764773538</v>
      </c>
      <c r="AI56" s="490">
        <f t="shared" si="9"/>
        <v>864.45601891483022</v>
      </c>
      <c r="AJ56" s="491">
        <f t="shared" si="9"/>
        <v>869.02861670709763</v>
      </c>
    </row>
    <row r="57" spans="1:36" ht="25.15" customHeight="1" x14ac:dyDescent="0.2">
      <c r="A57" s="178"/>
      <c r="B57" s="723" t="s">
        <v>317</v>
      </c>
      <c r="C57" s="492" t="s">
        <v>318</v>
      </c>
      <c r="D57" s="493" t="s">
        <v>319</v>
      </c>
      <c r="E57" s="494" t="s">
        <v>320</v>
      </c>
      <c r="F57" s="495" t="s">
        <v>321</v>
      </c>
      <c r="G57" s="496">
        <v>1</v>
      </c>
      <c r="H57" s="630"/>
      <c r="I57" s="267"/>
      <c r="J57" s="267"/>
      <c r="K57" s="620">
        <f>K54/K41</f>
        <v>2.177881322513024</v>
      </c>
      <c r="L57" s="497">
        <f t="shared" ref="L57:AJ57" si="10">L54/L41</f>
        <v>2.1751979444843874</v>
      </c>
      <c r="M57" s="497">
        <f t="shared" si="10"/>
        <v>2.1740840028811994</v>
      </c>
      <c r="N57" s="497">
        <f t="shared" si="10"/>
        <v>2.1713553811247737</v>
      </c>
      <c r="O57" s="497">
        <f t="shared" si="10"/>
        <v>2.1665108049939286</v>
      </c>
      <c r="P57" s="497">
        <f t="shared" si="10"/>
        <v>2.1620262792770562</v>
      </c>
      <c r="Q57" s="497">
        <f t="shared" si="10"/>
        <v>2.1569249568740436</v>
      </c>
      <c r="R57" s="497">
        <f t="shared" si="10"/>
        <v>2.1510832293941369</v>
      </c>
      <c r="S57" s="497">
        <f t="shared" si="10"/>
        <v>2.1448883223749857</v>
      </c>
      <c r="T57" s="497">
        <f t="shared" si="10"/>
        <v>2.1386710289798052</v>
      </c>
      <c r="U57" s="497">
        <f t="shared" si="10"/>
        <v>2.1324503183423302</v>
      </c>
      <c r="V57" s="497">
        <f t="shared" si="10"/>
        <v>2.1261266731901287</v>
      </c>
      <c r="W57" s="497">
        <f t="shared" si="10"/>
        <v>2.1204174963374505</v>
      </c>
      <c r="X57" s="497">
        <f t="shared" si="10"/>
        <v>2.1151728518369906</v>
      </c>
      <c r="Y57" s="497">
        <f t="shared" si="10"/>
        <v>2.1099938564388072</v>
      </c>
      <c r="Z57" s="497">
        <f t="shared" si="10"/>
        <v>2.1049680084779654</v>
      </c>
      <c r="AA57" s="497">
        <f t="shared" si="10"/>
        <v>2.0995094379439037</v>
      </c>
      <c r="AB57" s="497">
        <f t="shared" si="10"/>
        <v>2.0939570058318813</v>
      </c>
      <c r="AC57" s="497">
        <f t="shared" si="10"/>
        <v>2.088662087756747</v>
      </c>
      <c r="AD57" s="497">
        <f t="shared" si="10"/>
        <v>2.0838824120796122</v>
      </c>
      <c r="AE57" s="497">
        <f t="shared" si="10"/>
        <v>2.080458315642896</v>
      </c>
      <c r="AF57" s="497">
        <f t="shared" si="10"/>
        <v>2.0767823392824365</v>
      </c>
      <c r="AG57" s="497">
        <f t="shared" si="10"/>
        <v>2.0734945664661741</v>
      </c>
      <c r="AH57" s="497">
        <f t="shared" si="10"/>
        <v>2.0706711486292404</v>
      </c>
      <c r="AI57" s="497">
        <f t="shared" si="10"/>
        <v>2.068299535217113</v>
      </c>
      <c r="AJ57" s="498">
        <f t="shared" si="10"/>
        <v>2.0660811971814859</v>
      </c>
    </row>
    <row r="58" spans="1:36" ht="25.15" customHeight="1" thickBot="1" x14ac:dyDescent="0.25">
      <c r="A58" s="178"/>
      <c r="B58" s="724"/>
      <c r="C58" s="499" t="s">
        <v>322</v>
      </c>
      <c r="D58" s="500" t="s">
        <v>323</v>
      </c>
      <c r="E58" s="482" t="s">
        <v>324</v>
      </c>
      <c r="F58" s="501" t="s">
        <v>321</v>
      </c>
      <c r="G58" s="502">
        <v>1</v>
      </c>
      <c r="H58" s="637"/>
      <c r="I58" s="634"/>
      <c r="J58" s="634"/>
      <c r="K58" s="638">
        <f>K55/K49</f>
        <v>2.6026816479400749</v>
      </c>
      <c r="L58" s="330">
        <f>L55/L49</f>
        <v>2.5967573751294539</v>
      </c>
      <c r="M58" s="330">
        <f t="shared" ref="M58:AJ58" si="11">M55/M49</f>
        <v>2.5926760757737117</v>
      </c>
      <c r="N58" s="330">
        <f t="shared" si="11"/>
        <v>2.5874629607835424</v>
      </c>
      <c r="O58" s="330">
        <f t="shared" si="11"/>
        <v>2.5802418558317846</v>
      </c>
      <c r="P58" s="330">
        <f t="shared" si="11"/>
        <v>2.5736214629323091</v>
      </c>
      <c r="Q58" s="330">
        <f t="shared" si="11"/>
        <v>2.5665856847368356</v>
      </c>
      <c r="R58" s="330">
        <f t="shared" si="11"/>
        <v>2.5590648276922709</v>
      </c>
      <c r="S58" s="330">
        <f t="shared" si="11"/>
        <v>2.5514513335610345</v>
      </c>
      <c r="T58" s="330">
        <f t="shared" si="11"/>
        <v>2.5440584912358077</v>
      </c>
      <c r="U58" s="330">
        <f t="shared" si="11"/>
        <v>2.5368839022815579</v>
      </c>
      <c r="V58" s="330">
        <f t="shared" si="11"/>
        <v>2.5297601782392589</v>
      </c>
      <c r="W58" s="330">
        <f t="shared" si="11"/>
        <v>2.5235086724293132</v>
      </c>
      <c r="X58" s="330">
        <f t="shared" si="11"/>
        <v>2.5179155448502422</v>
      </c>
      <c r="Y58" s="330">
        <f t="shared" si="11"/>
        <v>2.5124843900618554</v>
      </c>
      <c r="Z58" s="330">
        <f t="shared" si="11"/>
        <v>2.5073226506593489</v>
      </c>
      <c r="AA58" s="330">
        <f t="shared" si="11"/>
        <v>2.5017239591340954</v>
      </c>
      <c r="AB58" s="330">
        <f t="shared" si="11"/>
        <v>2.4960983320404901</v>
      </c>
      <c r="AC58" s="330">
        <f t="shared" si="11"/>
        <v>2.4908641366537876</v>
      </c>
      <c r="AD58" s="330">
        <f t="shared" si="11"/>
        <v>2.4863142352197642</v>
      </c>
      <c r="AE58" s="330">
        <f t="shared" si="11"/>
        <v>2.4834415462115689</v>
      </c>
      <c r="AF58" s="330">
        <f t="shared" si="11"/>
        <v>2.4802978034715268</v>
      </c>
      <c r="AG58" s="330">
        <f t="shared" si="11"/>
        <v>2.4776467665900217</v>
      </c>
      <c r="AH58" s="330">
        <f t="shared" si="11"/>
        <v>2.4755704884851597</v>
      </c>
      <c r="AI58" s="330">
        <f t="shared" si="11"/>
        <v>2.4740465188949652</v>
      </c>
      <c r="AJ58" s="378">
        <f t="shared" si="11"/>
        <v>2.4727101639281313</v>
      </c>
    </row>
    <row r="59" spans="1:36" ht="25.15" customHeight="1" x14ac:dyDescent="0.2">
      <c r="A59" s="178"/>
      <c r="B59" s="725" t="s">
        <v>325</v>
      </c>
      <c r="C59" s="473" t="s">
        <v>326</v>
      </c>
      <c r="D59" s="474" t="s">
        <v>327</v>
      </c>
      <c r="E59" s="503" t="s">
        <v>328</v>
      </c>
      <c r="F59" s="504" t="s">
        <v>204</v>
      </c>
      <c r="G59" s="504">
        <v>0</v>
      </c>
      <c r="H59" s="639"/>
      <c r="I59" s="407"/>
      <c r="J59" s="407"/>
      <c r="K59" s="618">
        <f>K41/(K41+K49)</f>
        <v>0.32487559505347052</v>
      </c>
      <c r="L59" s="506">
        <f t="shared" ref="L59:AJ59" si="12">L41/(L41+L49)</f>
        <v>0.33337810354746272</v>
      </c>
      <c r="M59" s="506">
        <f t="shared" si="12"/>
        <v>0.34337874037712351</v>
      </c>
      <c r="N59" s="506">
        <f t="shared" si="12"/>
        <v>0.35153228031948597</v>
      </c>
      <c r="O59" s="506">
        <f t="shared" si="12"/>
        <v>0.35862809237646753</v>
      </c>
      <c r="P59" s="506">
        <f t="shared" si="12"/>
        <v>0.36657698264358163</v>
      </c>
      <c r="Q59" s="506">
        <f t="shared" si="12"/>
        <v>0.37456038311984596</v>
      </c>
      <c r="R59" s="506">
        <f t="shared" si="12"/>
        <v>0.38169259821604468</v>
      </c>
      <c r="S59" s="506">
        <f t="shared" si="12"/>
        <v>0.38793866957248041</v>
      </c>
      <c r="T59" s="506">
        <f t="shared" si="12"/>
        <v>0.39419625399197106</v>
      </c>
      <c r="U59" s="506">
        <f t="shared" si="12"/>
        <v>0.4000651772397103</v>
      </c>
      <c r="V59" s="506">
        <f t="shared" si="12"/>
        <v>0.40543118013012647</v>
      </c>
      <c r="W59" s="506">
        <f t="shared" si="12"/>
        <v>0.41039056893568032</v>
      </c>
      <c r="X59" s="506">
        <f t="shared" si="12"/>
        <v>0.41503465426913422</v>
      </c>
      <c r="Y59" s="506">
        <f t="shared" si="12"/>
        <v>0.41943519342249758</v>
      </c>
      <c r="Z59" s="506">
        <f t="shared" si="12"/>
        <v>0.42370461793054387</v>
      </c>
      <c r="AA59" s="506">
        <f t="shared" si="12"/>
        <v>0.42786423506403126</v>
      </c>
      <c r="AB59" s="506">
        <f t="shared" si="12"/>
        <v>0.43194164952100594</v>
      </c>
      <c r="AC59" s="506">
        <f t="shared" si="12"/>
        <v>0.43595473009974672</v>
      </c>
      <c r="AD59" s="506">
        <f t="shared" si="12"/>
        <v>0.43988827361876492</v>
      </c>
      <c r="AE59" s="506">
        <f t="shared" si="12"/>
        <v>0.44375567584934084</v>
      </c>
      <c r="AF59" s="506">
        <f t="shared" si="12"/>
        <v>0.44754940444803343</v>
      </c>
      <c r="AG59" s="506">
        <f t="shared" si="12"/>
        <v>0.45126454543255878</v>
      </c>
      <c r="AH59" s="506">
        <f t="shared" si="12"/>
        <v>0.45490193740015444</v>
      </c>
      <c r="AI59" s="506">
        <f t="shared" si="12"/>
        <v>0.45846766583662124</v>
      </c>
      <c r="AJ59" s="507">
        <f t="shared" si="12"/>
        <v>0.46196498446387452</v>
      </c>
    </row>
    <row r="60" spans="1:36" ht="25.15" customHeight="1" thickBot="1" x14ac:dyDescent="0.25">
      <c r="A60" s="178"/>
      <c r="B60" s="726"/>
      <c r="C60" s="480" t="s">
        <v>329</v>
      </c>
      <c r="D60" s="508" t="s">
        <v>330</v>
      </c>
      <c r="E60" s="482" t="s">
        <v>331</v>
      </c>
      <c r="F60" s="502" t="s">
        <v>204</v>
      </c>
      <c r="G60" s="501">
        <v>0</v>
      </c>
      <c r="H60" s="640"/>
      <c r="I60" s="641"/>
      <c r="J60" s="641"/>
      <c r="K60" s="642">
        <f>K41/(K41+K48+K49+K50)</f>
        <v>0.31656061208332376</v>
      </c>
      <c r="L60" s="509">
        <f>L41/(L41+L48+L49+L50)</f>
        <v>0.32495024716986304</v>
      </c>
      <c r="M60" s="509">
        <f t="shared" ref="M60:AJ60" si="13">M41/(M41+M48+M49+M50)</f>
        <v>0.33482504930746121</v>
      </c>
      <c r="N60" s="509">
        <f t="shared" si="13"/>
        <v>0.34288154251642911</v>
      </c>
      <c r="O60" s="509">
        <f t="shared" si="13"/>
        <v>0.34989695588593289</v>
      </c>
      <c r="P60" s="509">
        <f t="shared" si="13"/>
        <v>0.35776027111810416</v>
      </c>
      <c r="Q60" s="509">
        <f t="shared" si="13"/>
        <v>0.3656625041175155</v>
      </c>
      <c r="R60" s="509">
        <f t="shared" si="13"/>
        <v>0.37272626000152614</v>
      </c>
      <c r="S60" s="509">
        <f t="shared" si="13"/>
        <v>0.37891552286245433</v>
      </c>
      <c r="T60" s="509">
        <f t="shared" si="13"/>
        <v>0.38511914106656875</v>
      </c>
      <c r="U60" s="509">
        <f t="shared" si="13"/>
        <v>0.39094013241962383</v>
      </c>
      <c r="V60" s="509">
        <f t="shared" si="13"/>
        <v>0.39626458458006281</v>
      </c>
      <c r="W60" s="509">
        <f t="shared" si="13"/>
        <v>0.40118750374674389</v>
      </c>
      <c r="X60" s="509">
        <f t="shared" si="13"/>
        <v>0.4057991221848708</v>
      </c>
      <c r="Y60" s="509">
        <f t="shared" si="13"/>
        <v>0.41017040080877304</v>
      </c>
      <c r="Z60" s="509">
        <f t="shared" si="13"/>
        <v>0.41441283580902066</v>
      </c>
      <c r="AA60" s="509">
        <f t="shared" si="13"/>
        <v>0.41854748357040017</v>
      </c>
      <c r="AB60" s="509">
        <f t="shared" si="13"/>
        <v>0.42260169287376376</v>
      </c>
      <c r="AC60" s="509">
        <f t="shared" si="13"/>
        <v>0.42659316347635307</v>
      </c>
      <c r="AD60" s="509">
        <f t="shared" si="13"/>
        <v>0.43050670912138683</v>
      </c>
      <c r="AE60" s="509">
        <f t="shared" si="13"/>
        <v>0.43435559281219932</v>
      </c>
      <c r="AF60" s="509">
        <f t="shared" si="13"/>
        <v>0.43813225733773986</v>
      </c>
      <c r="AG60" s="509">
        <f t="shared" si="13"/>
        <v>0.44183174561859651</v>
      </c>
      <c r="AH60" s="509">
        <f t="shared" si="13"/>
        <v>0.4454548270681995</v>
      </c>
      <c r="AI60" s="509">
        <f t="shared" si="13"/>
        <v>0.44900750174672216</v>
      </c>
      <c r="AJ60" s="510">
        <f t="shared" si="13"/>
        <v>0.45249295496015945</v>
      </c>
    </row>
    <row r="61" spans="1:36" x14ac:dyDescent="0.2">
      <c r="A61" s="204"/>
      <c r="B61" s="205"/>
      <c r="C61" s="205"/>
      <c r="D61" s="206"/>
      <c r="E61" s="207"/>
      <c r="F61" s="205"/>
      <c r="G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</row>
    <row r="62" spans="1:36" x14ac:dyDescent="0.2">
      <c r="A62" s="204"/>
      <c r="B62" s="205"/>
      <c r="C62" s="205"/>
      <c r="D62" s="140" t="str">
        <f>'TITLE PAGE'!B9</f>
        <v>Company:</v>
      </c>
      <c r="E62" s="142" t="str">
        <f>'TITLE PAGE'!D9</f>
        <v>Portsmouth Water</v>
      </c>
      <c r="F62" s="205"/>
      <c r="G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</row>
    <row r="63" spans="1:36" x14ac:dyDescent="0.2">
      <c r="A63" s="204"/>
      <c r="B63" s="205"/>
      <c r="C63" s="205"/>
      <c r="D63" s="144" t="str">
        <f>'TITLE PAGE'!B10</f>
        <v>Resource Zone Name:</v>
      </c>
      <c r="E63" s="146" t="str">
        <f>'TITLE PAGE'!D10</f>
        <v>Company</v>
      </c>
      <c r="F63" s="205"/>
      <c r="G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</row>
    <row r="64" spans="1:36" x14ac:dyDescent="0.2">
      <c r="A64" s="204"/>
      <c r="B64" s="205"/>
      <c r="C64" s="205"/>
      <c r="D64" s="144" t="str">
        <f>'TITLE PAGE'!B11</f>
        <v>Resource Zone Number:</v>
      </c>
      <c r="E64" s="149" t="str">
        <f>'TITLE PAGE'!D11</f>
        <v>PRT 1</v>
      </c>
      <c r="F64" s="205"/>
      <c r="G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5"/>
      <c r="AJ64" s="205"/>
    </row>
    <row r="65" spans="1:36" x14ac:dyDescent="0.2">
      <c r="A65" s="204"/>
      <c r="B65" s="205"/>
      <c r="C65" s="205"/>
      <c r="D65" s="144" t="str">
        <f>'TITLE PAGE'!B12</f>
        <v xml:space="preserve">Planning Scenario Name:                                                                     </v>
      </c>
      <c r="E65" s="146" t="str">
        <f>'TITLE PAGE'!D12</f>
        <v>Dry Year Annual Average - benchmarking data</v>
      </c>
      <c r="F65" s="205"/>
      <c r="G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  <c r="AH65" s="205"/>
      <c r="AI65" s="205"/>
      <c r="AJ65" s="205"/>
    </row>
    <row r="66" spans="1:36" x14ac:dyDescent="0.2">
      <c r="A66" s="204"/>
      <c r="B66" s="205"/>
      <c r="C66" s="205"/>
      <c r="D66" s="152" t="str">
        <f>'TITLE PAGE'!B13</f>
        <v xml:space="preserve">Chosen Level of Service:  </v>
      </c>
      <c r="E66" s="181" t="str">
        <f>'TITLE PAGE'!D13</f>
        <v>1 in 200</v>
      </c>
      <c r="F66" s="205"/>
      <c r="G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</row>
    <row r="67" spans="1:36" ht="18" x14ac:dyDescent="0.25">
      <c r="A67" s="204"/>
      <c r="B67" s="205"/>
      <c r="C67" s="205"/>
      <c r="D67" s="208"/>
      <c r="E67" s="207"/>
      <c r="F67" s="205"/>
      <c r="G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  <c r="AG67" s="205"/>
      <c r="AH67" s="205"/>
      <c r="AI67" s="205"/>
      <c r="AJ67" s="205"/>
    </row>
  </sheetData>
  <mergeCells count="8">
    <mergeCell ref="I1:J1"/>
    <mergeCell ref="B57:B58"/>
    <mergeCell ref="B59:B60"/>
    <mergeCell ref="B3:B12"/>
    <mergeCell ref="B13:B29"/>
    <mergeCell ref="B30:B37"/>
    <mergeCell ref="B38:B51"/>
    <mergeCell ref="B52:B56"/>
  </mergeCells>
  <conditionalFormatting sqref="L58:AJ58">
    <cfRule type="cellIs" dxfId="7" priority="4" stopIfTrue="1" operator="equal">
      <formula>""</formula>
    </cfRule>
  </conditionalFormatting>
  <conditionalFormatting sqref="D58">
    <cfRule type="cellIs" dxfId="6" priority="3" stopIfTrue="1" operator="notEqual">
      <formula>"Unmeasured Household - Occupancy Rate"</formula>
    </cfRule>
  </conditionalFormatting>
  <conditionalFormatting sqref="F58">
    <cfRule type="cellIs" dxfId="5" priority="2" stopIfTrue="1" operator="notEqual">
      <formula>"h/prop"</formula>
    </cfRule>
  </conditionalFormatting>
  <conditionalFormatting sqref="E58">
    <cfRule type="cellIs" dxfId="4" priority="1" stopIfTrue="1" operator="notEqual">
      <formula>"52BL/46BL"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38"/>
  <sheetViews>
    <sheetView zoomScale="70" zoomScaleNormal="70" workbookViewId="0">
      <selection activeCell="L20" sqref="L20"/>
    </sheetView>
  </sheetViews>
  <sheetFormatPr defaultColWidth="8.88671875" defaultRowHeight="27" customHeight="1" x14ac:dyDescent="0.2"/>
  <cols>
    <col min="1" max="1" width="1.33203125" customWidth="1"/>
    <col min="2" max="2" width="7.88671875" customWidth="1"/>
    <col min="3" max="3" width="8.33203125" customWidth="1"/>
    <col min="4" max="4" width="31.5546875" customWidth="1"/>
    <col min="5" max="5" width="21.33203125" customWidth="1"/>
    <col min="6" max="6" width="9.33203125" customWidth="1"/>
    <col min="7" max="7" width="8" bestFit="1" customWidth="1"/>
    <col min="8" max="8" width="13.21875" customWidth="1"/>
    <col min="9" max="10" width="11.44140625" customWidth="1"/>
    <col min="11" max="11" width="14.21875" style="625" customWidth="1"/>
    <col min="12" max="36" width="11.44140625" customWidth="1"/>
    <col min="257" max="257" width="1.33203125" customWidth="1"/>
    <col min="258" max="258" width="7.88671875" customWidth="1"/>
    <col min="259" max="259" width="8.33203125" customWidth="1"/>
    <col min="260" max="260" width="23.33203125" customWidth="1"/>
    <col min="261" max="261" width="21.33203125" customWidth="1"/>
    <col min="262" max="262" width="9.33203125" customWidth="1"/>
    <col min="263" max="263" width="8" bestFit="1" customWidth="1"/>
    <col min="264" max="264" width="15.88671875" customWidth="1"/>
    <col min="265" max="292" width="11.44140625" customWidth="1"/>
    <col min="513" max="513" width="1.33203125" customWidth="1"/>
    <col min="514" max="514" width="7.88671875" customWidth="1"/>
    <col min="515" max="515" width="8.33203125" customWidth="1"/>
    <col min="516" max="516" width="23.33203125" customWidth="1"/>
    <col min="517" max="517" width="21.33203125" customWidth="1"/>
    <col min="518" max="518" width="9.33203125" customWidth="1"/>
    <col min="519" max="519" width="8" bestFit="1" customWidth="1"/>
    <col min="520" max="520" width="15.88671875" customWidth="1"/>
    <col min="521" max="548" width="11.44140625" customWidth="1"/>
    <col min="769" max="769" width="1.33203125" customWidth="1"/>
    <col min="770" max="770" width="7.88671875" customWidth="1"/>
    <col min="771" max="771" width="8.33203125" customWidth="1"/>
    <col min="772" max="772" width="23.33203125" customWidth="1"/>
    <col min="773" max="773" width="21.33203125" customWidth="1"/>
    <col min="774" max="774" width="9.33203125" customWidth="1"/>
    <col min="775" max="775" width="8" bestFit="1" customWidth="1"/>
    <col min="776" max="776" width="15.88671875" customWidth="1"/>
    <col min="777" max="804" width="11.44140625" customWidth="1"/>
    <col min="1025" max="1025" width="1.33203125" customWidth="1"/>
    <col min="1026" max="1026" width="7.88671875" customWidth="1"/>
    <col min="1027" max="1027" width="8.33203125" customWidth="1"/>
    <col min="1028" max="1028" width="23.33203125" customWidth="1"/>
    <col min="1029" max="1029" width="21.33203125" customWidth="1"/>
    <col min="1030" max="1030" width="9.33203125" customWidth="1"/>
    <col min="1031" max="1031" width="8" bestFit="1" customWidth="1"/>
    <col min="1032" max="1032" width="15.88671875" customWidth="1"/>
    <col min="1033" max="1060" width="11.44140625" customWidth="1"/>
    <col min="1281" max="1281" width="1.33203125" customWidth="1"/>
    <col min="1282" max="1282" width="7.88671875" customWidth="1"/>
    <col min="1283" max="1283" width="8.33203125" customWidth="1"/>
    <col min="1284" max="1284" width="23.33203125" customWidth="1"/>
    <col min="1285" max="1285" width="21.33203125" customWidth="1"/>
    <col min="1286" max="1286" width="9.33203125" customWidth="1"/>
    <col min="1287" max="1287" width="8" bestFit="1" customWidth="1"/>
    <col min="1288" max="1288" width="15.88671875" customWidth="1"/>
    <col min="1289" max="1316" width="11.44140625" customWidth="1"/>
    <col min="1537" max="1537" width="1.33203125" customWidth="1"/>
    <col min="1538" max="1538" width="7.88671875" customWidth="1"/>
    <col min="1539" max="1539" width="8.33203125" customWidth="1"/>
    <col min="1540" max="1540" width="23.33203125" customWidth="1"/>
    <col min="1541" max="1541" width="21.33203125" customWidth="1"/>
    <col min="1542" max="1542" width="9.33203125" customWidth="1"/>
    <col min="1543" max="1543" width="8" bestFit="1" customWidth="1"/>
    <col min="1544" max="1544" width="15.88671875" customWidth="1"/>
    <col min="1545" max="1572" width="11.44140625" customWidth="1"/>
    <col min="1793" max="1793" width="1.33203125" customWidth="1"/>
    <col min="1794" max="1794" width="7.88671875" customWidth="1"/>
    <col min="1795" max="1795" width="8.33203125" customWidth="1"/>
    <col min="1796" max="1796" width="23.33203125" customWidth="1"/>
    <col min="1797" max="1797" width="21.33203125" customWidth="1"/>
    <col min="1798" max="1798" width="9.33203125" customWidth="1"/>
    <col min="1799" max="1799" width="8" bestFit="1" customWidth="1"/>
    <col min="1800" max="1800" width="15.88671875" customWidth="1"/>
    <col min="1801" max="1828" width="11.44140625" customWidth="1"/>
    <col min="2049" max="2049" width="1.33203125" customWidth="1"/>
    <col min="2050" max="2050" width="7.88671875" customWidth="1"/>
    <col min="2051" max="2051" width="8.33203125" customWidth="1"/>
    <col min="2052" max="2052" width="23.33203125" customWidth="1"/>
    <col min="2053" max="2053" width="21.33203125" customWidth="1"/>
    <col min="2054" max="2054" width="9.33203125" customWidth="1"/>
    <col min="2055" max="2055" width="8" bestFit="1" customWidth="1"/>
    <col min="2056" max="2056" width="15.88671875" customWidth="1"/>
    <col min="2057" max="2084" width="11.44140625" customWidth="1"/>
    <col min="2305" max="2305" width="1.33203125" customWidth="1"/>
    <col min="2306" max="2306" width="7.88671875" customWidth="1"/>
    <col min="2307" max="2307" width="8.33203125" customWidth="1"/>
    <col min="2308" max="2308" width="23.33203125" customWidth="1"/>
    <col min="2309" max="2309" width="21.33203125" customWidth="1"/>
    <col min="2310" max="2310" width="9.33203125" customWidth="1"/>
    <col min="2311" max="2311" width="8" bestFit="1" customWidth="1"/>
    <col min="2312" max="2312" width="15.88671875" customWidth="1"/>
    <col min="2313" max="2340" width="11.44140625" customWidth="1"/>
    <col min="2561" max="2561" width="1.33203125" customWidth="1"/>
    <col min="2562" max="2562" width="7.88671875" customWidth="1"/>
    <col min="2563" max="2563" width="8.33203125" customWidth="1"/>
    <col min="2564" max="2564" width="23.33203125" customWidth="1"/>
    <col min="2565" max="2565" width="21.33203125" customWidth="1"/>
    <col min="2566" max="2566" width="9.33203125" customWidth="1"/>
    <col min="2567" max="2567" width="8" bestFit="1" customWidth="1"/>
    <col min="2568" max="2568" width="15.88671875" customWidth="1"/>
    <col min="2569" max="2596" width="11.44140625" customWidth="1"/>
    <col min="2817" max="2817" width="1.33203125" customWidth="1"/>
    <col min="2818" max="2818" width="7.88671875" customWidth="1"/>
    <col min="2819" max="2819" width="8.33203125" customWidth="1"/>
    <col min="2820" max="2820" width="23.33203125" customWidth="1"/>
    <col min="2821" max="2821" width="21.33203125" customWidth="1"/>
    <col min="2822" max="2822" width="9.33203125" customWidth="1"/>
    <col min="2823" max="2823" width="8" bestFit="1" customWidth="1"/>
    <col min="2824" max="2824" width="15.88671875" customWidth="1"/>
    <col min="2825" max="2852" width="11.44140625" customWidth="1"/>
    <col min="3073" max="3073" width="1.33203125" customWidth="1"/>
    <col min="3074" max="3074" width="7.88671875" customWidth="1"/>
    <col min="3075" max="3075" width="8.33203125" customWidth="1"/>
    <col min="3076" max="3076" width="23.33203125" customWidth="1"/>
    <col min="3077" max="3077" width="21.33203125" customWidth="1"/>
    <col min="3078" max="3078" width="9.33203125" customWidth="1"/>
    <col min="3079" max="3079" width="8" bestFit="1" customWidth="1"/>
    <col min="3080" max="3080" width="15.88671875" customWidth="1"/>
    <col min="3081" max="3108" width="11.44140625" customWidth="1"/>
    <col min="3329" max="3329" width="1.33203125" customWidth="1"/>
    <col min="3330" max="3330" width="7.88671875" customWidth="1"/>
    <col min="3331" max="3331" width="8.33203125" customWidth="1"/>
    <col min="3332" max="3332" width="23.33203125" customWidth="1"/>
    <col min="3333" max="3333" width="21.33203125" customWidth="1"/>
    <col min="3334" max="3334" width="9.33203125" customWidth="1"/>
    <col min="3335" max="3335" width="8" bestFit="1" customWidth="1"/>
    <col min="3336" max="3336" width="15.88671875" customWidth="1"/>
    <col min="3337" max="3364" width="11.44140625" customWidth="1"/>
    <col min="3585" max="3585" width="1.33203125" customWidth="1"/>
    <col min="3586" max="3586" width="7.88671875" customWidth="1"/>
    <col min="3587" max="3587" width="8.33203125" customWidth="1"/>
    <col min="3588" max="3588" width="23.33203125" customWidth="1"/>
    <col min="3589" max="3589" width="21.33203125" customWidth="1"/>
    <col min="3590" max="3590" width="9.33203125" customWidth="1"/>
    <col min="3591" max="3591" width="8" bestFit="1" customWidth="1"/>
    <col min="3592" max="3592" width="15.88671875" customWidth="1"/>
    <col min="3593" max="3620" width="11.44140625" customWidth="1"/>
    <col min="3841" max="3841" width="1.33203125" customWidth="1"/>
    <col min="3842" max="3842" width="7.88671875" customWidth="1"/>
    <col min="3843" max="3843" width="8.33203125" customWidth="1"/>
    <col min="3844" max="3844" width="23.33203125" customWidth="1"/>
    <col min="3845" max="3845" width="21.33203125" customWidth="1"/>
    <col min="3846" max="3846" width="9.33203125" customWidth="1"/>
    <col min="3847" max="3847" width="8" bestFit="1" customWidth="1"/>
    <col min="3848" max="3848" width="15.88671875" customWidth="1"/>
    <col min="3849" max="3876" width="11.44140625" customWidth="1"/>
    <col min="4097" max="4097" width="1.33203125" customWidth="1"/>
    <col min="4098" max="4098" width="7.88671875" customWidth="1"/>
    <col min="4099" max="4099" width="8.33203125" customWidth="1"/>
    <col min="4100" max="4100" width="23.33203125" customWidth="1"/>
    <col min="4101" max="4101" width="21.33203125" customWidth="1"/>
    <col min="4102" max="4102" width="9.33203125" customWidth="1"/>
    <col min="4103" max="4103" width="8" bestFit="1" customWidth="1"/>
    <col min="4104" max="4104" width="15.88671875" customWidth="1"/>
    <col min="4105" max="4132" width="11.44140625" customWidth="1"/>
    <col min="4353" max="4353" width="1.33203125" customWidth="1"/>
    <col min="4354" max="4354" width="7.88671875" customWidth="1"/>
    <col min="4355" max="4355" width="8.33203125" customWidth="1"/>
    <col min="4356" max="4356" width="23.33203125" customWidth="1"/>
    <col min="4357" max="4357" width="21.33203125" customWidth="1"/>
    <col min="4358" max="4358" width="9.33203125" customWidth="1"/>
    <col min="4359" max="4359" width="8" bestFit="1" customWidth="1"/>
    <col min="4360" max="4360" width="15.88671875" customWidth="1"/>
    <col min="4361" max="4388" width="11.44140625" customWidth="1"/>
    <col min="4609" max="4609" width="1.33203125" customWidth="1"/>
    <col min="4610" max="4610" width="7.88671875" customWidth="1"/>
    <col min="4611" max="4611" width="8.33203125" customWidth="1"/>
    <col min="4612" max="4612" width="23.33203125" customWidth="1"/>
    <col min="4613" max="4613" width="21.33203125" customWidth="1"/>
    <col min="4614" max="4614" width="9.33203125" customWidth="1"/>
    <col min="4615" max="4615" width="8" bestFit="1" customWidth="1"/>
    <col min="4616" max="4616" width="15.88671875" customWidth="1"/>
    <col min="4617" max="4644" width="11.44140625" customWidth="1"/>
    <col min="4865" max="4865" width="1.33203125" customWidth="1"/>
    <col min="4866" max="4866" width="7.88671875" customWidth="1"/>
    <col min="4867" max="4867" width="8.33203125" customWidth="1"/>
    <col min="4868" max="4868" width="23.33203125" customWidth="1"/>
    <col min="4869" max="4869" width="21.33203125" customWidth="1"/>
    <col min="4870" max="4870" width="9.33203125" customWidth="1"/>
    <col min="4871" max="4871" width="8" bestFit="1" customWidth="1"/>
    <col min="4872" max="4872" width="15.88671875" customWidth="1"/>
    <col min="4873" max="4900" width="11.44140625" customWidth="1"/>
    <col min="5121" max="5121" width="1.33203125" customWidth="1"/>
    <col min="5122" max="5122" width="7.88671875" customWidth="1"/>
    <col min="5123" max="5123" width="8.33203125" customWidth="1"/>
    <col min="5124" max="5124" width="23.33203125" customWidth="1"/>
    <col min="5125" max="5125" width="21.33203125" customWidth="1"/>
    <col min="5126" max="5126" width="9.33203125" customWidth="1"/>
    <col min="5127" max="5127" width="8" bestFit="1" customWidth="1"/>
    <col min="5128" max="5128" width="15.88671875" customWidth="1"/>
    <col min="5129" max="5156" width="11.44140625" customWidth="1"/>
    <col min="5377" max="5377" width="1.33203125" customWidth="1"/>
    <col min="5378" max="5378" width="7.88671875" customWidth="1"/>
    <col min="5379" max="5379" width="8.33203125" customWidth="1"/>
    <col min="5380" max="5380" width="23.33203125" customWidth="1"/>
    <col min="5381" max="5381" width="21.33203125" customWidth="1"/>
    <col min="5382" max="5382" width="9.33203125" customWidth="1"/>
    <col min="5383" max="5383" width="8" bestFit="1" customWidth="1"/>
    <col min="5384" max="5384" width="15.88671875" customWidth="1"/>
    <col min="5385" max="5412" width="11.44140625" customWidth="1"/>
    <col min="5633" max="5633" width="1.33203125" customWidth="1"/>
    <col min="5634" max="5634" width="7.88671875" customWidth="1"/>
    <col min="5635" max="5635" width="8.33203125" customWidth="1"/>
    <col min="5636" max="5636" width="23.33203125" customWidth="1"/>
    <col min="5637" max="5637" width="21.33203125" customWidth="1"/>
    <col min="5638" max="5638" width="9.33203125" customWidth="1"/>
    <col min="5639" max="5639" width="8" bestFit="1" customWidth="1"/>
    <col min="5640" max="5640" width="15.88671875" customWidth="1"/>
    <col min="5641" max="5668" width="11.44140625" customWidth="1"/>
    <col min="5889" max="5889" width="1.33203125" customWidth="1"/>
    <col min="5890" max="5890" width="7.88671875" customWidth="1"/>
    <col min="5891" max="5891" width="8.33203125" customWidth="1"/>
    <col min="5892" max="5892" width="23.33203125" customWidth="1"/>
    <col min="5893" max="5893" width="21.33203125" customWidth="1"/>
    <col min="5894" max="5894" width="9.33203125" customWidth="1"/>
    <col min="5895" max="5895" width="8" bestFit="1" customWidth="1"/>
    <col min="5896" max="5896" width="15.88671875" customWidth="1"/>
    <col min="5897" max="5924" width="11.44140625" customWidth="1"/>
    <col min="6145" max="6145" width="1.33203125" customWidth="1"/>
    <col min="6146" max="6146" width="7.88671875" customWidth="1"/>
    <col min="6147" max="6147" width="8.33203125" customWidth="1"/>
    <col min="6148" max="6148" width="23.33203125" customWidth="1"/>
    <col min="6149" max="6149" width="21.33203125" customWidth="1"/>
    <col min="6150" max="6150" width="9.33203125" customWidth="1"/>
    <col min="6151" max="6151" width="8" bestFit="1" customWidth="1"/>
    <col min="6152" max="6152" width="15.88671875" customWidth="1"/>
    <col min="6153" max="6180" width="11.44140625" customWidth="1"/>
    <col min="6401" max="6401" width="1.33203125" customWidth="1"/>
    <col min="6402" max="6402" width="7.88671875" customWidth="1"/>
    <col min="6403" max="6403" width="8.33203125" customWidth="1"/>
    <col min="6404" max="6404" width="23.33203125" customWidth="1"/>
    <col min="6405" max="6405" width="21.33203125" customWidth="1"/>
    <col min="6406" max="6406" width="9.33203125" customWidth="1"/>
    <col min="6407" max="6407" width="8" bestFit="1" customWidth="1"/>
    <col min="6408" max="6408" width="15.88671875" customWidth="1"/>
    <col min="6409" max="6436" width="11.44140625" customWidth="1"/>
    <col min="6657" max="6657" width="1.33203125" customWidth="1"/>
    <col min="6658" max="6658" width="7.88671875" customWidth="1"/>
    <col min="6659" max="6659" width="8.33203125" customWidth="1"/>
    <col min="6660" max="6660" width="23.33203125" customWidth="1"/>
    <col min="6661" max="6661" width="21.33203125" customWidth="1"/>
    <col min="6662" max="6662" width="9.33203125" customWidth="1"/>
    <col min="6663" max="6663" width="8" bestFit="1" customWidth="1"/>
    <col min="6664" max="6664" width="15.88671875" customWidth="1"/>
    <col min="6665" max="6692" width="11.44140625" customWidth="1"/>
    <col min="6913" max="6913" width="1.33203125" customWidth="1"/>
    <col min="6914" max="6914" width="7.88671875" customWidth="1"/>
    <col min="6915" max="6915" width="8.33203125" customWidth="1"/>
    <col min="6916" max="6916" width="23.33203125" customWidth="1"/>
    <col min="6917" max="6917" width="21.33203125" customWidth="1"/>
    <col min="6918" max="6918" width="9.33203125" customWidth="1"/>
    <col min="6919" max="6919" width="8" bestFit="1" customWidth="1"/>
    <col min="6920" max="6920" width="15.88671875" customWidth="1"/>
    <col min="6921" max="6948" width="11.44140625" customWidth="1"/>
    <col min="7169" max="7169" width="1.33203125" customWidth="1"/>
    <col min="7170" max="7170" width="7.88671875" customWidth="1"/>
    <col min="7171" max="7171" width="8.33203125" customWidth="1"/>
    <col min="7172" max="7172" width="23.33203125" customWidth="1"/>
    <col min="7173" max="7173" width="21.33203125" customWidth="1"/>
    <col min="7174" max="7174" width="9.33203125" customWidth="1"/>
    <col min="7175" max="7175" width="8" bestFit="1" customWidth="1"/>
    <col min="7176" max="7176" width="15.88671875" customWidth="1"/>
    <col min="7177" max="7204" width="11.44140625" customWidth="1"/>
    <col min="7425" max="7425" width="1.33203125" customWidth="1"/>
    <col min="7426" max="7426" width="7.88671875" customWidth="1"/>
    <col min="7427" max="7427" width="8.33203125" customWidth="1"/>
    <col min="7428" max="7428" width="23.33203125" customWidth="1"/>
    <col min="7429" max="7429" width="21.33203125" customWidth="1"/>
    <col min="7430" max="7430" width="9.33203125" customWidth="1"/>
    <col min="7431" max="7431" width="8" bestFit="1" customWidth="1"/>
    <col min="7432" max="7432" width="15.88671875" customWidth="1"/>
    <col min="7433" max="7460" width="11.44140625" customWidth="1"/>
    <col min="7681" max="7681" width="1.33203125" customWidth="1"/>
    <col min="7682" max="7682" width="7.88671875" customWidth="1"/>
    <col min="7683" max="7683" width="8.33203125" customWidth="1"/>
    <col min="7684" max="7684" width="23.33203125" customWidth="1"/>
    <col min="7685" max="7685" width="21.33203125" customWidth="1"/>
    <col min="7686" max="7686" width="9.33203125" customWidth="1"/>
    <col min="7687" max="7687" width="8" bestFit="1" customWidth="1"/>
    <col min="7688" max="7688" width="15.88671875" customWidth="1"/>
    <col min="7689" max="7716" width="11.44140625" customWidth="1"/>
    <col min="7937" max="7937" width="1.33203125" customWidth="1"/>
    <col min="7938" max="7938" width="7.88671875" customWidth="1"/>
    <col min="7939" max="7939" width="8.33203125" customWidth="1"/>
    <col min="7940" max="7940" width="23.33203125" customWidth="1"/>
    <col min="7941" max="7941" width="21.33203125" customWidth="1"/>
    <col min="7942" max="7942" width="9.33203125" customWidth="1"/>
    <col min="7943" max="7943" width="8" bestFit="1" customWidth="1"/>
    <col min="7944" max="7944" width="15.88671875" customWidth="1"/>
    <col min="7945" max="7972" width="11.44140625" customWidth="1"/>
    <col min="8193" max="8193" width="1.33203125" customWidth="1"/>
    <col min="8194" max="8194" width="7.88671875" customWidth="1"/>
    <col min="8195" max="8195" width="8.33203125" customWidth="1"/>
    <col min="8196" max="8196" width="23.33203125" customWidth="1"/>
    <col min="8197" max="8197" width="21.33203125" customWidth="1"/>
    <col min="8198" max="8198" width="9.33203125" customWidth="1"/>
    <col min="8199" max="8199" width="8" bestFit="1" customWidth="1"/>
    <col min="8200" max="8200" width="15.88671875" customWidth="1"/>
    <col min="8201" max="8228" width="11.44140625" customWidth="1"/>
    <col min="8449" max="8449" width="1.33203125" customWidth="1"/>
    <col min="8450" max="8450" width="7.88671875" customWidth="1"/>
    <col min="8451" max="8451" width="8.33203125" customWidth="1"/>
    <col min="8452" max="8452" width="23.33203125" customWidth="1"/>
    <col min="8453" max="8453" width="21.33203125" customWidth="1"/>
    <col min="8454" max="8454" width="9.33203125" customWidth="1"/>
    <col min="8455" max="8455" width="8" bestFit="1" customWidth="1"/>
    <col min="8456" max="8456" width="15.88671875" customWidth="1"/>
    <col min="8457" max="8484" width="11.44140625" customWidth="1"/>
    <col min="8705" max="8705" width="1.33203125" customWidth="1"/>
    <col min="8706" max="8706" width="7.88671875" customWidth="1"/>
    <col min="8707" max="8707" width="8.33203125" customWidth="1"/>
    <col min="8708" max="8708" width="23.33203125" customWidth="1"/>
    <col min="8709" max="8709" width="21.33203125" customWidth="1"/>
    <col min="8710" max="8710" width="9.33203125" customWidth="1"/>
    <col min="8711" max="8711" width="8" bestFit="1" customWidth="1"/>
    <col min="8712" max="8712" width="15.88671875" customWidth="1"/>
    <col min="8713" max="8740" width="11.44140625" customWidth="1"/>
    <col min="8961" max="8961" width="1.33203125" customWidth="1"/>
    <col min="8962" max="8962" width="7.88671875" customWidth="1"/>
    <col min="8963" max="8963" width="8.33203125" customWidth="1"/>
    <col min="8964" max="8964" width="23.33203125" customWidth="1"/>
    <col min="8965" max="8965" width="21.33203125" customWidth="1"/>
    <col min="8966" max="8966" width="9.33203125" customWidth="1"/>
    <col min="8967" max="8967" width="8" bestFit="1" customWidth="1"/>
    <col min="8968" max="8968" width="15.88671875" customWidth="1"/>
    <col min="8969" max="8996" width="11.44140625" customWidth="1"/>
    <col min="9217" max="9217" width="1.33203125" customWidth="1"/>
    <col min="9218" max="9218" width="7.88671875" customWidth="1"/>
    <col min="9219" max="9219" width="8.33203125" customWidth="1"/>
    <col min="9220" max="9220" width="23.33203125" customWidth="1"/>
    <col min="9221" max="9221" width="21.33203125" customWidth="1"/>
    <col min="9222" max="9222" width="9.33203125" customWidth="1"/>
    <col min="9223" max="9223" width="8" bestFit="1" customWidth="1"/>
    <col min="9224" max="9224" width="15.88671875" customWidth="1"/>
    <col min="9225" max="9252" width="11.44140625" customWidth="1"/>
    <col min="9473" max="9473" width="1.33203125" customWidth="1"/>
    <col min="9474" max="9474" width="7.88671875" customWidth="1"/>
    <col min="9475" max="9475" width="8.33203125" customWidth="1"/>
    <col min="9476" max="9476" width="23.33203125" customWidth="1"/>
    <col min="9477" max="9477" width="21.33203125" customWidth="1"/>
    <col min="9478" max="9478" width="9.33203125" customWidth="1"/>
    <col min="9479" max="9479" width="8" bestFit="1" customWidth="1"/>
    <col min="9480" max="9480" width="15.88671875" customWidth="1"/>
    <col min="9481" max="9508" width="11.44140625" customWidth="1"/>
    <col min="9729" max="9729" width="1.33203125" customWidth="1"/>
    <col min="9730" max="9730" width="7.88671875" customWidth="1"/>
    <col min="9731" max="9731" width="8.33203125" customWidth="1"/>
    <col min="9732" max="9732" width="23.33203125" customWidth="1"/>
    <col min="9733" max="9733" width="21.33203125" customWidth="1"/>
    <col min="9734" max="9734" width="9.33203125" customWidth="1"/>
    <col min="9735" max="9735" width="8" bestFit="1" customWidth="1"/>
    <col min="9736" max="9736" width="15.88671875" customWidth="1"/>
    <col min="9737" max="9764" width="11.44140625" customWidth="1"/>
    <col min="9985" max="9985" width="1.33203125" customWidth="1"/>
    <col min="9986" max="9986" width="7.88671875" customWidth="1"/>
    <col min="9987" max="9987" width="8.33203125" customWidth="1"/>
    <col min="9988" max="9988" width="23.33203125" customWidth="1"/>
    <col min="9989" max="9989" width="21.33203125" customWidth="1"/>
    <col min="9990" max="9990" width="9.33203125" customWidth="1"/>
    <col min="9991" max="9991" width="8" bestFit="1" customWidth="1"/>
    <col min="9992" max="9992" width="15.88671875" customWidth="1"/>
    <col min="9993" max="10020" width="11.44140625" customWidth="1"/>
    <col min="10241" max="10241" width="1.33203125" customWidth="1"/>
    <col min="10242" max="10242" width="7.88671875" customWidth="1"/>
    <col min="10243" max="10243" width="8.33203125" customWidth="1"/>
    <col min="10244" max="10244" width="23.33203125" customWidth="1"/>
    <col min="10245" max="10245" width="21.33203125" customWidth="1"/>
    <col min="10246" max="10246" width="9.33203125" customWidth="1"/>
    <col min="10247" max="10247" width="8" bestFit="1" customWidth="1"/>
    <col min="10248" max="10248" width="15.88671875" customWidth="1"/>
    <col min="10249" max="10276" width="11.44140625" customWidth="1"/>
    <col min="10497" max="10497" width="1.33203125" customWidth="1"/>
    <col min="10498" max="10498" width="7.88671875" customWidth="1"/>
    <col min="10499" max="10499" width="8.33203125" customWidth="1"/>
    <col min="10500" max="10500" width="23.33203125" customWidth="1"/>
    <col min="10501" max="10501" width="21.33203125" customWidth="1"/>
    <col min="10502" max="10502" width="9.33203125" customWidth="1"/>
    <col min="10503" max="10503" width="8" bestFit="1" customWidth="1"/>
    <col min="10504" max="10504" width="15.88671875" customWidth="1"/>
    <col min="10505" max="10532" width="11.44140625" customWidth="1"/>
    <col min="10753" max="10753" width="1.33203125" customWidth="1"/>
    <col min="10754" max="10754" width="7.88671875" customWidth="1"/>
    <col min="10755" max="10755" width="8.33203125" customWidth="1"/>
    <col min="10756" max="10756" width="23.33203125" customWidth="1"/>
    <col min="10757" max="10757" width="21.33203125" customWidth="1"/>
    <col min="10758" max="10758" width="9.33203125" customWidth="1"/>
    <col min="10759" max="10759" width="8" bestFit="1" customWidth="1"/>
    <col min="10760" max="10760" width="15.88671875" customWidth="1"/>
    <col min="10761" max="10788" width="11.44140625" customWidth="1"/>
    <col min="11009" max="11009" width="1.33203125" customWidth="1"/>
    <col min="11010" max="11010" width="7.88671875" customWidth="1"/>
    <col min="11011" max="11011" width="8.33203125" customWidth="1"/>
    <col min="11012" max="11012" width="23.33203125" customWidth="1"/>
    <col min="11013" max="11013" width="21.33203125" customWidth="1"/>
    <col min="11014" max="11014" width="9.33203125" customWidth="1"/>
    <col min="11015" max="11015" width="8" bestFit="1" customWidth="1"/>
    <col min="11016" max="11016" width="15.88671875" customWidth="1"/>
    <col min="11017" max="11044" width="11.44140625" customWidth="1"/>
    <col min="11265" max="11265" width="1.33203125" customWidth="1"/>
    <col min="11266" max="11266" width="7.88671875" customWidth="1"/>
    <col min="11267" max="11267" width="8.33203125" customWidth="1"/>
    <col min="11268" max="11268" width="23.33203125" customWidth="1"/>
    <col min="11269" max="11269" width="21.33203125" customWidth="1"/>
    <col min="11270" max="11270" width="9.33203125" customWidth="1"/>
    <col min="11271" max="11271" width="8" bestFit="1" customWidth="1"/>
    <col min="11272" max="11272" width="15.88671875" customWidth="1"/>
    <col min="11273" max="11300" width="11.44140625" customWidth="1"/>
    <col min="11521" max="11521" width="1.33203125" customWidth="1"/>
    <col min="11522" max="11522" width="7.88671875" customWidth="1"/>
    <col min="11523" max="11523" width="8.33203125" customWidth="1"/>
    <col min="11524" max="11524" width="23.33203125" customWidth="1"/>
    <col min="11525" max="11525" width="21.33203125" customWidth="1"/>
    <col min="11526" max="11526" width="9.33203125" customWidth="1"/>
    <col min="11527" max="11527" width="8" bestFit="1" customWidth="1"/>
    <col min="11528" max="11528" width="15.88671875" customWidth="1"/>
    <col min="11529" max="11556" width="11.44140625" customWidth="1"/>
    <col min="11777" max="11777" width="1.33203125" customWidth="1"/>
    <col min="11778" max="11778" width="7.88671875" customWidth="1"/>
    <col min="11779" max="11779" width="8.33203125" customWidth="1"/>
    <col min="11780" max="11780" width="23.33203125" customWidth="1"/>
    <col min="11781" max="11781" width="21.33203125" customWidth="1"/>
    <col min="11782" max="11782" width="9.33203125" customWidth="1"/>
    <col min="11783" max="11783" width="8" bestFit="1" customWidth="1"/>
    <col min="11784" max="11784" width="15.88671875" customWidth="1"/>
    <col min="11785" max="11812" width="11.44140625" customWidth="1"/>
    <col min="12033" max="12033" width="1.33203125" customWidth="1"/>
    <col min="12034" max="12034" width="7.88671875" customWidth="1"/>
    <col min="12035" max="12035" width="8.33203125" customWidth="1"/>
    <col min="12036" max="12036" width="23.33203125" customWidth="1"/>
    <col min="12037" max="12037" width="21.33203125" customWidth="1"/>
    <col min="12038" max="12038" width="9.33203125" customWidth="1"/>
    <col min="12039" max="12039" width="8" bestFit="1" customWidth="1"/>
    <col min="12040" max="12040" width="15.88671875" customWidth="1"/>
    <col min="12041" max="12068" width="11.44140625" customWidth="1"/>
    <col min="12289" max="12289" width="1.33203125" customWidth="1"/>
    <col min="12290" max="12290" width="7.88671875" customWidth="1"/>
    <col min="12291" max="12291" width="8.33203125" customWidth="1"/>
    <col min="12292" max="12292" width="23.33203125" customWidth="1"/>
    <col min="12293" max="12293" width="21.33203125" customWidth="1"/>
    <col min="12294" max="12294" width="9.33203125" customWidth="1"/>
    <col min="12295" max="12295" width="8" bestFit="1" customWidth="1"/>
    <col min="12296" max="12296" width="15.88671875" customWidth="1"/>
    <col min="12297" max="12324" width="11.44140625" customWidth="1"/>
    <col min="12545" max="12545" width="1.33203125" customWidth="1"/>
    <col min="12546" max="12546" width="7.88671875" customWidth="1"/>
    <col min="12547" max="12547" width="8.33203125" customWidth="1"/>
    <col min="12548" max="12548" width="23.33203125" customWidth="1"/>
    <col min="12549" max="12549" width="21.33203125" customWidth="1"/>
    <col min="12550" max="12550" width="9.33203125" customWidth="1"/>
    <col min="12551" max="12551" width="8" bestFit="1" customWidth="1"/>
    <col min="12552" max="12552" width="15.88671875" customWidth="1"/>
    <col min="12553" max="12580" width="11.44140625" customWidth="1"/>
    <col min="12801" max="12801" width="1.33203125" customWidth="1"/>
    <col min="12802" max="12802" width="7.88671875" customWidth="1"/>
    <col min="12803" max="12803" width="8.33203125" customWidth="1"/>
    <col min="12804" max="12804" width="23.33203125" customWidth="1"/>
    <col min="12805" max="12805" width="21.33203125" customWidth="1"/>
    <col min="12806" max="12806" width="9.33203125" customWidth="1"/>
    <col min="12807" max="12807" width="8" bestFit="1" customWidth="1"/>
    <col min="12808" max="12808" width="15.88671875" customWidth="1"/>
    <col min="12809" max="12836" width="11.44140625" customWidth="1"/>
    <col min="13057" max="13057" width="1.33203125" customWidth="1"/>
    <col min="13058" max="13058" width="7.88671875" customWidth="1"/>
    <col min="13059" max="13059" width="8.33203125" customWidth="1"/>
    <col min="13060" max="13060" width="23.33203125" customWidth="1"/>
    <col min="13061" max="13061" width="21.33203125" customWidth="1"/>
    <col min="13062" max="13062" width="9.33203125" customWidth="1"/>
    <col min="13063" max="13063" width="8" bestFit="1" customWidth="1"/>
    <col min="13064" max="13064" width="15.88671875" customWidth="1"/>
    <col min="13065" max="13092" width="11.44140625" customWidth="1"/>
    <col min="13313" max="13313" width="1.33203125" customWidth="1"/>
    <col min="13314" max="13314" width="7.88671875" customWidth="1"/>
    <col min="13315" max="13315" width="8.33203125" customWidth="1"/>
    <col min="13316" max="13316" width="23.33203125" customWidth="1"/>
    <col min="13317" max="13317" width="21.33203125" customWidth="1"/>
    <col min="13318" max="13318" width="9.33203125" customWidth="1"/>
    <col min="13319" max="13319" width="8" bestFit="1" customWidth="1"/>
    <col min="13320" max="13320" width="15.88671875" customWidth="1"/>
    <col min="13321" max="13348" width="11.44140625" customWidth="1"/>
    <col min="13569" max="13569" width="1.33203125" customWidth="1"/>
    <col min="13570" max="13570" width="7.88671875" customWidth="1"/>
    <col min="13571" max="13571" width="8.33203125" customWidth="1"/>
    <col min="13572" max="13572" width="23.33203125" customWidth="1"/>
    <col min="13573" max="13573" width="21.33203125" customWidth="1"/>
    <col min="13574" max="13574" width="9.33203125" customWidth="1"/>
    <col min="13575" max="13575" width="8" bestFit="1" customWidth="1"/>
    <col min="13576" max="13576" width="15.88671875" customWidth="1"/>
    <col min="13577" max="13604" width="11.44140625" customWidth="1"/>
    <col min="13825" max="13825" width="1.33203125" customWidth="1"/>
    <col min="13826" max="13826" width="7.88671875" customWidth="1"/>
    <col min="13827" max="13827" width="8.33203125" customWidth="1"/>
    <col min="13828" max="13828" width="23.33203125" customWidth="1"/>
    <col min="13829" max="13829" width="21.33203125" customWidth="1"/>
    <col min="13830" max="13830" width="9.33203125" customWidth="1"/>
    <col min="13831" max="13831" width="8" bestFit="1" customWidth="1"/>
    <col min="13832" max="13832" width="15.88671875" customWidth="1"/>
    <col min="13833" max="13860" width="11.44140625" customWidth="1"/>
    <col min="14081" max="14081" width="1.33203125" customWidth="1"/>
    <col min="14082" max="14082" width="7.88671875" customWidth="1"/>
    <col min="14083" max="14083" width="8.33203125" customWidth="1"/>
    <col min="14084" max="14084" width="23.33203125" customWidth="1"/>
    <col min="14085" max="14085" width="21.33203125" customWidth="1"/>
    <col min="14086" max="14086" width="9.33203125" customWidth="1"/>
    <col min="14087" max="14087" width="8" bestFit="1" customWidth="1"/>
    <col min="14088" max="14088" width="15.88671875" customWidth="1"/>
    <col min="14089" max="14116" width="11.44140625" customWidth="1"/>
    <col min="14337" max="14337" width="1.33203125" customWidth="1"/>
    <col min="14338" max="14338" width="7.88671875" customWidth="1"/>
    <col min="14339" max="14339" width="8.33203125" customWidth="1"/>
    <col min="14340" max="14340" width="23.33203125" customWidth="1"/>
    <col min="14341" max="14341" width="21.33203125" customWidth="1"/>
    <col min="14342" max="14342" width="9.33203125" customWidth="1"/>
    <col min="14343" max="14343" width="8" bestFit="1" customWidth="1"/>
    <col min="14344" max="14344" width="15.88671875" customWidth="1"/>
    <col min="14345" max="14372" width="11.44140625" customWidth="1"/>
    <col min="14593" max="14593" width="1.33203125" customWidth="1"/>
    <col min="14594" max="14594" width="7.88671875" customWidth="1"/>
    <col min="14595" max="14595" width="8.33203125" customWidth="1"/>
    <col min="14596" max="14596" width="23.33203125" customWidth="1"/>
    <col min="14597" max="14597" width="21.33203125" customWidth="1"/>
    <col min="14598" max="14598" width="9.33203125" customWidth="1"/>
    <col min="14599" max="14599" width="8" bestFit="1" customWidth="1"/>
    <col min="14600" max="14600" width="15.88671875" customWidth="1"/>
    <col min="14601" max="14628" width="11.44140625" customWidth="1"/>
    <col min="14849" max="14849" width="1.33203125" customWidth="1"/>
    <col min="14850" max="14850" width="7.88671875" customWidth="1"/>
    <col min="14851" max="14851" width="8.33203125" customWidth="1"/>
    <col min="14852" max="14852" width="23.33203125" customWidth="1"/>
    <col min="14853" max="14853" width="21.33203125" customWidth="1"/>
    <col min="14854" max="14854" width="9.33203125" customWidth="1"/>
    <col min="14855" max="14855" width="8" bestFit="1" customWidth="1"/>
    <col min="14856" max="14856" width="15.88671875" customWidth="1"/>
    <col min="14857" max="14884" width="11.44140625" customWidth="1"/>
    <col min="15105" max="15105" width="1.33203125" customWidth="1"/>
    <col min="15106" max="15106" width="7.88671875" customWidth="1"/>
    <col min="15107" max="15107" width="8.33203125" customWidth="1"/>
    <col min="15108" max="15108" width="23.33203125" customWidth="1"/>
    <col min="15109" max="15109" width="21.33203125" customWidth="1"/>
    <col min="15110" max="15110" width="9.33203125" customWidth="1"/>
    <col min="15111" max="15111" width="8" bestFit="1" customWidth="1"/>
    <col min="15112" max="15112" width="15.88671875" customWidth="1"/>
    <col min="15113" max="15140" width="11.44140625" customWidth="1"/>
    <col min="15361" max="15361" width="1.33203125" customWidth="1"/>
    <col min="15362" max="15362" width="7.88671875" customWidth="1"/>
    <col min="15363" max="15363" width="8.33203125" customWidth="1"/>
    <col min="15364" max="15364" width="23.33203125" customWidth="1"/>
    <col min="15365" max="15365" width="21.33203125" customWidth="1"/>
    <col min="15366" max="15366" width="9.33203125" customWidth="1"/>
    <col min="15367" max="15367" width="8" bestFit="1" customWidth="1"/>
    <col min="15368" max="15368" width="15.88671875" customWidth="1"/>
    <col min="15369" max="15396" width="11.44140625" customWidth="1"/>
    <col min="15617" max="15617" width="1.33203125" customWidth="1"/>
    <col min="15618" max="15618" width="7.88671875" customWidth="1"/>
    <col min="15619" max="15619" width="8.33203125" customWidth="1"/>
    <col min="15620" max="15620" width="23.33203125" customWidth="1"/>
    <col min="15621" max="15621" width="21.33203125" customWidth="1"/>
    <col min="15622" max="15622" width="9.33203125" customWidth="1"/>
    <col min="15623" max="15623" width="8" bestFit="1" customWidth="1"/>
    <col min="15624" max="15624" width="15.88671875" customWidth="1"/>
    <col min="15625" max="15652" width="11.44140625" customWidth="1"/>
    <col min="15873" max="15873" width="1.33203125" customWidth="1"/>
    <col min="15874" max="15874" width="7.88671875" customWidth="1"/>
    <col min="15875" max="15875" width="8.33203125" customWidth="1"/>
    <col min="15876" max="15876" width="23.33203125" customWidth="1"/>
    <col min="15877" max="15877" width="21.33203125" customWidth="1"/>
    <col min="15878" max="15878" width="9.33203125" customWidth="1"/>
    <col min="15879" max="15879" width="8" bestFit="1" customWidth="1"/>
    <col min="15880" max="15880" width="15.88671875" customWidth="1"/>
    <col min="15881" max="15908" width="11.44140625" customWidth="1"/>
    <col min="16129" max="16129" width="1.33203125" customWidth="1"/>
    <col min="16130" max="16130" width="7.88671875" customWidth="1"/>
    <col min="16131" max="16131" width="8.33203125" customWidth="1"/>
    <col min="16132" max="16132" width="23.33203125" customWidth="1"/>
    <col min="16133" max="16133" width="21.33203125" customWidth="1"/>
    <col min="16134" max="16134" width="9.33203125" customWidth="1"/>
    <col min="16135" max="16135" width="8" bestFit="1" customWidth="1"/>
    <col min="16136" max="16136" width="15.88671875" customWidth="1"/>
    <col min="16137" max="16164" width="11.44140625" customWidth="1"/>
  </cols>
  <sheetData>
    <row r="1" spans="1:37" ht="27" customHeight="1" thickBot="1" x14ac:dyDescent="0.25">
      <c r="A1" s="119"/>
      <c r="B1" s="145"/>
      <c r="C1" s="161" t="s">
        <v>134</v>
      </c>
      <c r="D1" s="162"/>
      <c r="E1" s="163"/>
      <c r="F1" s="164"/>
      <c r="G1" s="164"/>
      <c r="H1" s="165"/>
      <c r="I1" s="722"/>
      <c r="J1" s="722"/>
      <c r="K1" s="611"/>
      <c r="L1" s="166"/>
      <c r="M1" s="165"/>
      <c r="N1" s="164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37.5" customHeight="1" thickBot="1" x14ac:dyDescent="0.25">
      <c r="A2" s="167"/>
      <c r="B2" s="168"/>
      <c r="C2" s="127" t="s">
        <v>106</v>
      </c>
      <c r="D2" s="128" t="s">
        <v>135</v>
      </c>
      <c r="E2" s="169" t="s">
        <v>107</v>
      </c>
      <c r="F2" s="128" t="s">
        <v>136</v>
      </c>
      <c r="G2" s="170" t="s">
        <v>137</v>
      </c>
      <c r="H2" s="627"/>
      <c r="I2" s="171"/>
      <c r="J2" s="172"/>
      <c r="K2" s="617" t="str">
        <f>'WRZ summary'!G5</f>
        <v>Revised Base Year 2019-20</v>
      </c>
      <c r="L2" s="173" t="str">
        <f>'WRZ summary'!H5</f>
        <v>2020-21</v>
      </c>
      <c r="M2" s="173" t="str">
        <f>'WRZ summary'!I5</f>
        <v>2021-22</v>
      </c>
      <c r="N2" s="173" t="str">
        <f>'WRZ summary'!J5</f>
        <v>2022-23</v>
      </c>
      <c r="O2" s="173" t="str">
        <f>'WRZ summary'!K5</f>
        <v>2023-24</v>
      </c>
      <c r="P2" s="173" t="str">
        <f>'WRZ summary'!L5</f>
        <v>2024-25</v>
      </c>
      <c r="Q2" s="173" t="str">
        <f>'WRZ summary'!M5</f>
        <v>2025-26</v>
      </c>
      <c r="R2" s="173" t="str">
        <f>'WRZ summary'!N5</f>
        <v>2026-27</v>
      </c>
      <c r="S2" s="173" t="str">
        <f>'WRZ summary'!O5</f>
        <v>2027-28</v>
      </c>
      <c r="T2" s="173" t="str">
        <f>'WRZ summary'!P5</f>
        <v>2028-29</v>
      </c>
      <c r="U2" s="173" t="str">
        <f>'WRZ summary'!Q5</f>
        <v>2029-30</v>
      </c>
      <c r="V2" s="173" t="str">
        <f>'WRZ summary'!R5</f>
        <v>2030-31</v>
      </c>
      <c r="W2" s="173" t="str">
        <f>'WRZ summary'!S5</f>
        <v>2031-32</v>
      </c>
      <c r="X2" s="173" t="str">
        <f>'WRZ summary'!T5</f>
        <v>2032-33</v>
      </c>
      <c r="Y2" s="173" t="str">
        <f>'WRZ summary'!U5</f>
        <v>2033-34</v>
      </c>
      <c r="Z2" s="173" t="str">
        <f>'WRZ summary'!V5</f>
        <v>2034-35</v>
      </c>
      <c r="AA2" s="173" t="str">
        <f>'WRZ summary'!W5</f>
        <v>2035-36</v>
      </c>
      <c r="AB2" s="173" t="str">
        <f>'WRZ summary'!X5</f>
        <v>2036-37</v>
      </c>
      <c r="AC2" s="173" t="str">
        <f>'WRZ summary'!Y5</f>
        <v>2037-38</v>
      </c>
      <c r="AD2" s="173" t="str">
        <f>'WRZ summary'!Z5</f>
        <v>2038-39</v>
      </c>
      <c r="AE2" s="173" t="str">
        <f>'WRZ summary'!AA5</f>
        <v>2039-40</v>
      </c>
      <c r="AF2" s="173" t="str">
        <f>'WRZ summary'!AB5</f>
        <v>2040-41</v>
      </c>
      <c r="AG2" s="173" t="str">
        <f>'WRZ summary'!AC5</f>
        <v>2041-42</v>
      </c>
      <c r="AH2" s="173" t="str">
        <f>'WRZ summary'!AD5</f>
        <v>2042-43</v>
      </c>
      <c r="AI2" s="173" t="str">
        <f>'WRZ summary'!AE5</f>
        <v>2043-44</v>
      </c>
      <c r="AJ2" s="174" t="str">
        <f>'WRZ summary'!AF5</f>
        <v>2044-45</v>
      </c>
      <c r="AK2" s="175"/>
    </row>
    <row r="3" spans="1:37" ht="27" customHeight="1" thickBot="1" x14ac:dyDescent="0.25">
      <c r="A3" s="176"/>
      <c r="B3" s="177"/>
      <c r="C3" s="403" t="s">
        <v>138</v>
      </c>
      <c r="D3" s="404" t="s">
        <v>139</v>
      </c>
      <c r="E3" s="405" t="s">
        <v>118</v>
      </c>
      <c r="F3" s="406" t="s">
        <v>70</v>
      </c>
      <c r="G3" s="406">
        <v>2</v>
      </c>
      <c r="H3" s="628"/>
      <c r="I3" s="335"/>
      <c r="J3" s="335"/>
      <c r="K3" s="61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9"/>
      <c r="AK3" s="134"/>
    </row>
    <row r="4" spans="1:37" ht="27" customHeight="1" x14ac:dyDescent="0.2">
      <c r="A4" s="178"/>
      <c r="B4" s="736" t="s">
        <v>140</v>
      </c>
      <c r="C4" s="362" t="s">
        <v>141</v>
      </c>
      <c r="D4" s="410" t="s">
        <v>142</v>
      </c>
      <c r="E4" s="411" t="s">
        <v>143</v>
      </c>
      <c r="F4" s="314" t="s">
        <v>70</v>
      </c>
      <c r="G4" s="314">
        <v>2</v>
      </c>
      <c r="H4" s="629"/>
      <c r="I4" s="335"/>
      <c r="J4" s="335"/>
      <c r="K4" s="619">
        <f>SUM(K5:K6)</f>
        <v>0</v>
      </c>
      <c r="L4" s="327">
        <f t="shared" ref="L4:AJ4" si="0">SUM(L5:L6)</f>
        <v>0</v>
      </c>
      <c r="M4" s="327">
        <f>SUM(M5:M6)</f>
        <v>0</v>
      </c>
      <c r="N4" s="327">
        <f t="shared" si="0"/>
        <v>0</v>
      </c>
      <c r="O4" s="327">
        <f t="shared" si="0"/>
        <v>0</v>
      </c>
      <c r="P4" s="327">
        <f t="shared" si="0"/>
        <v>0</v>
      </c>
      <c r="Q4" s="327">
        <f t="shared" si="0"/>
        <v>0</v>
      </c>
      <c r="R4" s="327">
        <f t="shared" si="0"/>
        <v>0</v>
      </c>
      <c r="S4" s="327">
        <f t="shared" si="0"/>
        <v>0</v>
      </c>
      <c r="T4" s="327">
        <f t="shared" si="0"/>
        <v>0</v>
      </c>
      <c r="U4" s="327">
        <f t="shared" si="0"/>
        <v>0</v>
      </c>
      <c r="V4" s="327">
        <f t="shared" si="0"/>
        <v>0</v>
      </c>
      <c r="W4" s="327">
        <f t="shared" si="0"/>
        <v>0</v>
      </c>
      <c r="X4" s="327">
        <f t="shared" si="0"/>
        <v>0</v>
      </c>
      <c r="Y4" s="327">
        <f t="shared" si="0"/>
        <v>0</v>
      </c>
      <c r="Z4" s="327">
        <f t="shared" si="0"/>
        <v>0</v>
      </c>
      <c r="AA4" s="327">
        <f t="shared" si="0"/>
        <v>0</v>
      </c>
      <c r="AB4" s="327">
        <f t="shared" si="0"/>
        <v>0</v>
      </c>
      <c r="AC4" s="327">
        <f t="shared" si="0"/>
        <v>0</v>
      </c>
      <c r="AD4" s="327">
        <f t="shared" si="0"/>
        <v>0</v>
      </c>
      <c r="AE4" s="327">
        <f t="shared" si="0"/>
        <v>0</v>
      </c>
      <c r="AF4" s="327">
        <f t="shared" si="0"/>
        <v>0</v>
      </c>
      <c r="AG4" s="327">
        <f t="shared" si="0"/>
        <v>0</v>
      </c>
      <c r="AH4" s="327">
        <f t="shared" si="0"/>
        <v>0</v>
      </c>
      <c r="AI4" s="327">
        <f t="shared" si="0"/>
        <v>0</v>
      </c>
      <c r="AJ4" s="327">
        <f t="shared" si="0"/>
        <v>0</v>
      </c>
      <c r="AK4" s="134"/>
    </row>
    <row r="5" spans="1:37" ht="27" customHeight="1" x14ac:dyDescent="0.2">
      <c r="A5" s="157"/>
      <c r="B5" s="736"/>
      <c r="C5" s="356" t="s">
        <v>144</v>
      </c>
      <c r="D5" s="398" t="s">
        <v>145</v>
      </c>
      <c r="E5" s="346" t="s">
        <v>118</v>
      </c>
      <c r="F5" s="347" t="s">
        <v>70</v>
      </c>
      <c r="G5" s="358">
        <v>2</v>
      </c>
      <c r="H5" s="630"/>
      <c r="I5" s="626"/>
      <c r="J5" s="267"/>
      <c r="K5" s="620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412"/>
      <c r="AK5" s="134"/>
    </row>
    <row r="6" spans="1:37" ht="27" customHeight="1" x14ac:dyDescent="0.2">
      <c r="A6" s="179"/>
      <c r="B6" s="736"/>
      <c r="C6" s="413" t="s">
        <v>117</v>
      </c>
      <c r="D6" s="338" t="s">
        <v>117</v>
      </c>
      <c r="E6" s="360" t="s">
        <v>117</v>
      </c>
      <c r="F6" s="338" t="s">
        <v>117</v>
      </c>
      <c r="G6" s="338">
        <v>2</v>
      </c>
      <c r="H6" s="630"/>
      <c r="I6" s="267"/>
      <c r="J6" s="267"/>
      <c r="K6" s="620" t="s">
        <v>117</v>
      </c>
      <c r="L6" s="361"/>
      <c r="M6" s="361" t="s">
        <v>117</v>
      </c>
      <c r="N6" s="361" t="s">
        <v>117</v>
      </c>
      <c r="O6" s="361" t="s">
        <v>117</v>
      </c>
      <c r="P6" s="361" t="s">
        <v>117</v>
      </c>
      <c r="Q6" s="361" t="s">
        <v>117</v>
      </c>
      <c r="R6" s="361" t="s">
        <v>117</v>
      </c>
      <c r="S6" s="361" t="s">
        <v>117</v>
      </c>
      <c r="T6" s="361" t="s">
        <v>117</v>
      </c>
      <c r="U6" s="361" t="s">
        <v>117</v>
      </c>
      <c r="V6" s="361" t="s">
        <v>117</v>
      </c>
      <c r="W6" s="361" t="s">
        <v>117</v>
      </c>
      <c r="X6" s="361" t="s">
        <v>117</v>
      </c>
      <c r="Y6" s="361" t="s">
        <v>117</v>
      </c>
      <c r="Z6" s="361" t="s">
        <v>117</v>
      </c>
      <c r="AA6" s="361" t="s">
        <v>117</v>
      </c>
      <c r="AB6" s="361" t="s">
        <v>117</v>
      </c>
      <c r="AC6" s="361" t="s">
        <v>117</v>
      </c>
      <c r="AD6" s="361" t="s">
        <v>117</v>
      </c>
      <c r="AE6" s="361" t="s">
        <v>117</v>
      </c>
      <c r="AF6" s="361" t="s">
        <v>117</v>
      </c>
      <c r="AG6" s="361" t="s">
        <v>117</v>
      </c>
      <c r="AH6" s="361" t="s">
        <v>117</v>
      </c>
      <c r="AI6" s="361" t="s">
        <v>117</v>
      </c>
      <c r="AJ6" s="414" t="s">
        <v>117</v>
      </c>
      <c r="AK6" s="134"/>
    </row>
    <row r="7" spans="1:37" ht="27" customHeight="1" x14ac:dyDescent="0.2">
      <c r="A7" s="178"/>
      <c r="B7" s="736"/>
      <c r="C7" s="354" t="s">
        <v>146</v>
      </c>
      <c r="D7" s="313" t="s">
        <v>147</v>
      </c>
      <c r="E7" s="355" t="s">
        <v>148</v>
      </c>
      <c r="F7" s="262" t="s">
        <v>70</v>
      </c>
      <c r="G7" s="262">
        <v>2</v>
      </c>
      <c r="H7" s="629"/>
      <c r="I7" s="267"/>
      <c r="J7" s="267"/>
      <c r="K7" s="620">
        <f>SUM(K8:K9)</f>
        <v>0</v>
      </c>
      <c r="L7" s="327">
        <f t="shared" ref="L7:AJ7" si="1">SUM(L8:L9)</f>
        <v>0</v>
      </c>
      <c r="M7" s="327">
        <f t="shared" si="1"/>
        <v>0</v>
      </c>
      <c r="N7" s="327">
        <f t="shared" si="1"/>
        <v>0</v>
      </c>
      <c r="O7" s="327">
        <f t="shared" si="1"/>
        <v>0</v>
      </c>
      <c r="P7" s="327">
        <f t="shared" si="1"/>
        <v>0</v>
      </c>
      <c r="Q7" s="327">
        <f t="shared" si="1"/>
        <v>0</v>
      </c>
      <c r="R7" s="327">
        <f t="shared" si="1"/>
        <v>0</v>
      </c>
      <c r="S7" s="327">
        <f t="shared" si="1"/>
        <v>0</v>
      </c>
      <c r="T7" s="327">
        <f t="shared" si="1"/>
        <v>0</v>
      </c>
      <c r="U7" s="327">
        <f t="shared" si="1"/>
        <v>0</v>
      </c>
      <c r="V7" s="327">
        <f t="shared" si="1"/>
        <v>0</v>
      </c>
      <c r="W7" s="327">
        <f t="shared" si="1"/>
        <v>0</v>
      </c>
      <c r="X7" s="327">
        <f t="shared" si="1"/>
        <v>0</v>
      </c>
      <c r="Y7" s="327">
        <f t="shared" si="1"/>
        <v>0</v>
      </c>
      <c r="Z7" s="327">
        <f t="shared" si="1"/>
        <v>0</v>
      </c>
      <c r="AA7" s="327">
        <f t="shared" si="1"/>
        <v>0</v>
      </c>
      <c r="AB7" s="327">
        <f t="shared" si="1"/>
        <v>0</v>
      </c>
      <c r="AC7" s="327">
        <f t="shared" si="1"/>
        <v>0</v>
      </c>
      <c r="AD7" s="327">
        <f t="shared" si="1"/>
        <v>0</v>
      </c>
      <c r="AE7" s="327">
        <f t="shared" si="1"/>
        <v>0</v>
      </c>
      <c r="AF7" s="327">
        <f t="shared" si="1"/>
        <v>0</v>
      </c>
      <c r="AG7" s="327">
        <f t="shared" si="1"/>
        <v>0</v>
      </c>
      <c r="AH7" s="327">
        <f t="shared" si="1"/>
        <v>0</v>
      </c>
      <c r="AI7" s="327">
        <f t="shared" si="1"/>
        <v>0</v>
      </c>
      <c r="AJ7" s="327">
        <f t="shared" si="1"/>
        <v>0</v>
      </c>
      <c r="AK7" s="134"/>
    </row>
    <row r="8" spans="1:37" ht="27" customHeight="1" x14ac:dyDescent="0.2">
      <c r="A8" s="157"/>
      <c r="B8" s="736"/>
      <c r="C8" s="356" t="s">
        <v>149</v>
      </c>
      <c r="D8" s="357" t="s">
        <v>150</v>
      </c>
      <c r="E8" s="346" t="s">
        <v>118</v>
      </c>
      <c r="F8" s="347" t="s">
        <v>70</v>
      </c>
      <c r="G8" s="358">
        <v>2</v>
      </c>
      <c r="H8" s="630"/>
      <c r="I8" s="267"/>
      <c r="J8" s="267"/>
      <c r="K8" s="620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412"/>
      <c r="AK8" s="134"/>
    </row>
    <row r="9" spans="1:37" ht="27" customHeight="1" x14ac:dyDescent="0.2">
      <c r="A9" s="180"/>
      <c r="B9" s="736"/>
      <c r="C9" s="359" t="s">
        <v>117</v>
      </c>
      <c r="D9" s="338" t="s">
        <v>117</v>
      </c>
      <c r="E9" s="360" t="s">
        <v>117</v>
      </c>
      <c r="F9" s="338" t="s">
        <v>117</v>
      </c>
      <c r="G9" s="338">
        <v>2</v>
      </c>
      <c r="H9" s="630"/>
      <c r="I9" s="267"/>
      <c r="J9" s="267"/>
      <c r="K9" s="620" t="s">
        <v>117</v>
      </c>
      <c r="L9" s="361" t="s">
        <v>117</v>
      </c>
      <c r="M9" s="361" t="s">
        <v>117</v>
      </c>
      <c r="N9" s="361" t="s">
        <v>117</v>
      </c>
      <c r="O9" s="361" t="s">
        <v>117</v>
      </c>
      <c r="P9" s="361" t="s">
        <v>117</v>
      </c>
      <c r="Q9" s="361" t="s">
        <v>117</v>
      </c>
      <c r="R9" s="361" t="s">
        <v>117</v>
      </c>
      <c r="S9" s="361" t="s">
        <v>117</v>
      </c>
      <c r="T9" s="361" t="s">
        <v>117</v>
      </c>
      <c r="U9" s="361" t="s">
        <v>117</v>
      </c>
      <c r="V9" s="361" t="s">
        <v>117</v>
      </c>
      <c r="W9" s="361" t="s">
        <v>117</v>
      </c>
      <c r="X9" s="361" t="s">
        <v>117</v>
      </c>
      <c r="Y9" s="361" t="s">
        <v>117</v>
      </c>
      <c r="Z9" s="361" t="s">
        <v>117</v>
      </c>
      <c r="AA9" s="361" t="s">
        <v>117</v>
      </c>
      <c r="AB9" s="361" t="s">
        <v>117</v>
      </c>
      <c r="AC9" s="361" t="s">
        <v>117</v>
      </c>
      <c r="AD9" s="361" t="s">
        <v>117</v>
      </c>
      <c r="AE9" s="361" t="s">
        <v>117</v>
      </c>
      <c r="AF9" s="361" t="s">
        <v>117</v>
      </c>
      <c r="AG9" s="361" t="s">
        <v>117</v>
      </c>
      <c r="AH9" s="361" t="s">
        <v>117</v>
      </c>
      <c r="AI9" s="361" t="s">
        <v>117</v>
      </c>
      <c r="AJ9" s="414" t="s">
        <v>117</v>
      </c>
      <c r="AK9" s="134"/>
    </row>
    <row r="10" spans="1:37" ht="27" customHeight="1" x14ac:dyDescent="0.2">
      <c r="A10" s="178"/>
      <c r="B10" s="736"/>
      <c r="C10" s="362" t="s">
        <v>151</v>
      </c>
      <c r="D10" s="348" t="s">
        <v>152</v>
      </c>
      <c r="E10" s="355" t="s">
        <v>153</v>
      </c>
      <c r="F10" s="312" t="s">
        <v>70</v>
      </c>
      <c r="G10" s="312">
        <v>2</v>
      </c>
      <c r="H10" s="631"/>
      <c r="I10" s="267"/>
      <c r="J10" s="267"/>
      <c r="K10" s="620">
        <f>SUM(K11:K13)</f>
        <v>0</v>
      </c>
      <c r="L10" s="327">
        <f t="shared" ref="L10:AJ10" si="2">SUM(L11:L13)</f>
        <v>0</v>
      </c>
      <c r="M10" s="327">
        <f t="shared" si="2"/>
        <v>0</v>
      </c>
      <c r="N10" s="327">
        <f t="shared" si="2"/>
        <v>0</v>
      </c>
      <c r="O10" s="327">
        <f t="shared" si="2"/>
        <v>0</v>
      </c>
      <c r="P10" s="327">
        <f t="shared" si="2"/>
        <v>0</v>
      </c>
      <c r="Q10" s="327">
        <f t="shared" si="2"/>
        <v>0</v>
      </c>
      <c r="R10" s="327">
        <f t="shared" si="2"/>
        <v>0</v>
      </c>
      <c r="S10" s="327">
        <f t="shared" si="2"/>
        <v>0</v>
      </c>
      <c r="T10" s="327">
        <f t="shared" si="2"/>
        <v>0</v>
      </c>
      <c r="U10" s="327">
        <f t="shared" si="2"/>
        <v>0</v>
      </c>
      <c r="V10" s="327">
        <f t="shared" si="2"/>
        <v>0</v>
      </c>
      <c r="W10" s="327">
        <f t="shared" si="2"/>
        <v>0</v>
      </c>
      <c r="X10" s="327">
        <f t="shared" si="2"/>
        <v>0</v>
      </c>
      <c r="Y10" s="327">
        <f t="shared" si="2"/>
        <v>0</v>
      </c>
      <c r="Z10" s="327">
        <f t="shared" si="2"/>
        <v>0</v>
      </c>
      <c r="AA10" s="327">
        <f t="shared" si="2"/>
        <v>0</v>
      </c>
      <c r="AB10" s="327">
        <f t="shared" si="2"/>
        <v>0</v>
      </c>
      <c r="AC10" s="327">
        <f t="shared" si="2"/>
        <v>0</v>
      </c>
      <c r="AD10" s="327">
        <f t="shared" si="2"/>
        <v>0</v>
      </c>
      <c r="AE10" s="327">
        <f t="shared" si="2"/>
        <v>0</v>
      </c>
      <c r="AF10" s="327">
        <f t="shared" si="2"/>
        <v>0</v>
      </c>
      <c r="AG10" s="327">
        <f t="shared" si="2"/>
        <v>0</v>
      </c>
      <c r="AH10" s="327">
        <f t="shared" si="2"/>
        <v>0</v>
      </c>
      <c r="AI10" s="327">
        <f t="shared" si="2"/>
        <v>0</v>
      </c>
      <c r="AJ10" s="327">
        <f t="shared" si="2"/>
        <v>0</v>
      </c>
      <c r="AK10" s="134"/>
    </row>
    <row r="11" spans="1:37" ht="27" customHeight="1" x14ac:dyDescent="0.2">
      <c r="A11" s="180"/>
      <c r="B11" s="736"/>
      <c r="C11" s="424" t="s">
        <v>154</v>
      </c>
      <c r="D11" s="607"/>
      <c r="E11" s="346" t="s">
        <v>118</v>
      </c>
      <c r="F11" s="347" t="s">
        <v>70</v>
      </c>
      <c r="G11" s="347">
        <v>2</v>
      </c>
      <c r="H11" s="631"/>
      <c r="I11" s="267"/>
      <c r="J11" s="267"/>
      <c r="K11" s="620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D11" s="342"/>
      <c r="AE11" s="342"/>
      <c r="AF11" s="342"/>
      <c r="AG11" s="342"/>
      <c r="AH11" s="342"/>
      <c r="AI11" s="342"/>
      <c r="AJ11" s="384"/>
      <c r="AK11" s="134"/>
    </row>
    <row r="12" spans="1:37" ht="27" customHeight="1" x14ac:dyDescent="0.2">
      <c r="A12" s="157"/>
      <c r="B12" s="736"/>
      <c r="C12" s="263"/>
      <c r="D12" s="606"/>
      <c r="E12" s="427"/>
      <c r="F12" s="358"/>
      <c r="G12" s="358"/>
      <c r="H12" s="630"/>
      <c r="I12" s="267"/>
      <c r="J12" s="267"/>
      <c r="K12" s="620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1"/>
      <c r="AF12" s="361"/>
      <c r="AG12" s="361"/>
      <c r="AH12" s="361"/>
      <c r="AI12" s="361"/>
      <c r="AJ12" s="414"/>
      <c r="AK12" s="134"/>
    </row>
    <row r="13" spans="1:37" ht="27" customHeight="1" x14ac:dyDescent="0.2">
      <c r="A13" s="179"/>
      <c r="B13" s="736"/>
      <c r="C13" s="263" t="s">
        <v>117</v>
      </c>
      <c r="D13" s="426"/>
      <c r="E13" s="427" t="s">
        <v>117</v>
      </c>
      <c r="F13" s="338" t="s">
        <v>117</v>
      </c>
      <c r="G13" s="338">
        <v>2</v>
      </c>
      <c r="H13" s="630"/>
      <c r="I13" s="267"/>
      <c r="J13" s="267"/>
      <c r="K13" s="620" t="s">
        <v>117</v>
      </c>
      <c r="L13" s="361" t="s">
        <v>117</v>
      </c>
      <c r="M13" s="361" t="s">
        <v>117</v>
      </c>
      <c r="N13" s="361" t="s">
        <v>117</v>
      </c>
      <c r="O13" s="361" t="s">
        <v>117</v>
      </c>
      <c r="P13" s="361" t="s">
        <v>117</v>
      </c>
      <c r="Q13" s="361" t="s">
        <v>117</v>
      </c>
      <c r="R13" s="361" t="s">
        <v>117</v>
      </c>
      <c r="S13" s="361" t="s">
        <v>117</v>
      </c>
      <c r="T13" s="361" t="s">
        <v>117</v>
      </c>
      <c r="U13" s="361" t="s">
        <v>117</v>
      </c>
      <c r="V13" s="361" t="s">
        <v>117</v>
      </c>
      <c r="W13" s="361" t="s">
        <v>117</v>
      </c>
      <c r="X13" s="361" t="s">
        <v>117</v>
      </c>
      <c r="Y13" s="361" t="s">
        <v>117</v>
      </c>
      <c r="Z13" s="361" t="s">
        <v>117</v>
      </c>
      <c r="AA13" s="361" t="s">
        <v>117</v>
      </c>
      <c r="AB13" s="361" t="s">
        <v>117</v>
      </c>
      <c r="AC13" s="361" t="s">
        <v>117</v>
      </c>
      <c r="AD13" s="361" t="s">
        <v>117</v>
      </c>
      <c r="AE13" s="361" t="s">
        <v>117</v>
      </c>
      <c r="AF13" s="361" t="s">
        <v>117</v>
      </c>
      <c r="AG13" s="361" t="s">
        <v>117</v>
      </c>
      <c r="AH13" s="361" t="s">
        <v>117</v>
      </c>
      <c r="AI13" s="361" t="s">
        <v>117</v>
      </c>
      <c r="AJ13" s="414" t="s">
        <v>117</v>
      </c>
      <c r="AK13" s="134"/>
    </row>
    <row r="14" spans="1:37" ht="27" customHeight="1" x14ac:dyDescent="0.2">
      <c r="A14" s="135"/>
      <c r="B14" s="736"/>
      <c r="C14" s="260" t="s">
        <v>155</v>
      </c>
      <c r="D14" s="313" t="s">
        <v>156</v>
      </c>
      <c r="E14" s="355" t="s">
        <v>157</v>
      </c>
      <c r="F14" s="312" t="s">
        <v>70</v>
      </c>
      <c r="G14" s="312">
        <v>2</v>
      </c>
      <c r="H14" s="631"/>
      <c r="I14" s="267"/>
      <c r="J14" s="267"/>
      <c r="K14" s="620">
        <f>SUM(K15:K19)</f>
        <v>22.5</v>
      </c>
      <c r="L14" s="327">
        <f t="shared" ref="L14:AJ14" si="3">SUM(L15:L19)</f>
        <v>30</v>
      </c>
      <c r="M14" s="327">
        <f t="shared" si="3"/>
        <v>30</v>
      </c>
      <c r="N14" s="327">
        <f t="shared" si="3"/>
        <v>30</v>
      </c>
      <c r="O14" s="327">
        <f t="shared" si="3"/>
        <v>30</v>
      </c>
      <c r="P14" s="327">
        <f t="shared" si="3"/>
        <v>39</v>
      </c>
      <c r="Q14" s="327">
        <f t="shared" si="3"/>
        <v>39</v>
      </c>
      <c r="R14" s="327">
        <f t="shared" si="3"/>
        <v>39</v>
      </c>
      <c r="S14" s="327">
        <f t="shared" si="3"/>
        <v>39</v>
      </c>
      <c r="T14" s="327">
        <f t="shared" si="3"/>
        <v>39</v>
      </c>
      <c r="U14" s="327">
        <f t="shared" si="3"/>
        <v>60</v>
      </c>
      <c r="V14" s="327">
        <f t="shared" si="3"/>
        <v>60</v>
      </c>
      <c r="W14" s="327">
        <f t="shared" si="3"/>
        <v>60</v>
      </c>
      <c r="X14" s="327">
        <f t="shared" si="3"/>
        <v>60</v>
      </c>
      <c r="Y14" s="327">
        <f t="shared" si="3"/>
        <v>60</v>
      </c>
      <c r="Z14" s="327">
        <f t="shared" si="3"/>
        <v>60</v>
      </c>
      <c r="AA14" s="327">
        <f t="shared" si="3"/>
        <v>60</v>
      </c>
      <c r="AB14" s="327">
        <f t="shared" si="3"/>
        <v>60</v>
      </c>
      <c r="AC14" s="327">
        <f t="shared" si="3"/>
        <v>60</v>
      </c>
      <c r="AD14" s="327">
        <f t="shared" si="3"/>
        <v>60</v>
      </c>
      <c r="AE14" s="327">
        <f t="shared" si="3"/>
        <v>60</v>
      </c>
      <c r="AF14" s="327">
        <f t="shared" si="3"/>
        <v>60</v>
      </c>
      <c r="AG14" s="327">
        <f t="shared" si="3"/>
        <v>60</v>
      </c>
      <c r="AH14" s="327">
        <f t="shared" si="3"/>
        <v>60</v>
      </c>
      <c r="AI14" s="327">
        <f t="shared" si="3"/>
        <v>60</v>
      </c>
      <c r="AJ14" s="327">
        <f t="shared" si="3"/>
        <v>60</v>
      </c>
      <c r="AK14" s="134"/>
    </row>
    <row r="15" spans="1:37" ht="27" customHeight="1" x14ac:dyDescent="0.2">
      <c r="A15" s="157"/>
      <c r="B15" s="736"/>
      <c r="C15" s="263" t="s">
        <v>158</v>
      </c>
      <c r="D15" s="425" t="s">
        <v>560</v>
      </c>
      <c r="E15" s="346" t="s">
        <v>118</v>
      </c>
      <c r="F15" s="347" t="s">
        <v>70</v>
      </c>
      <c r="G15" s="358">
        <v>2</v>
      </c>
      <c r="H15" s="630"/>
      <c r="I15" s="267"/>
      <c r="J15" s="267"/>
      <c r="K15" s="620">
        <v>15</v>
      </c>
      <c r="L15" s="342">
        <v>15</v>
      </c>
      <c r="M15" s="342">
        <v>15</v>
      </c>
      <c r="N15" s="342">
        <v>15</v>
      </c>
      <c r="O15" s="342">
        <v>15</v>
      </c>
      <c r="P15" s="342">
        <v>15</v>
      </c>
      <c r="Q15" s="342">
        <v>15</v>
      </c>
      <c r="R15" s="342">
        <v>15</v>
      </c>
      <c r="S15" s="342">
        <v>15</v>
      </c>
      <c r="T15" s="342">
        <v>15</v>
      </c>
      <c r="U15" s="342">
        <v>15</v>
      </c>
      <c r="V15" s="342">
        <v>15</v>
      </c>
      <c r="W15" s="342">
        <v>15</v>
      </c>
      <c r="X15" s="342">
        <v>15</v>
      </c>
      <c r="Y15" s="342">
        <v>15</v>
      </c>
      <c r="Z15" s="342">
        <v>15</v>
      </c>
      <c r="AA15" s="342">
        <v>15</v>
      </c>
      <c r="AB15" s="342">
        <v>15</v>
      </c>
      <c r="AC15" s="342">
        <v>15</v>
      </c>
      <c r="AD15" s="342">
        <v>15</v>
      </c>
      <c r="AE15" s="342">
        <v>15</v>
      </c>
      <c r="AF15" s="342">
        <v>15</v>
      </c>
      <c r="AG15" s="342">
        <v>15</v>
      </c>
      <c r="AH15" s="342">
        <v>15</v>
      </c>
      <c r="AI15" s="342">
        <v>15</v>
      </c>
      <c r="AJ15" s="384">
        <v>15</v>
      </c>
      <c r="AK15" s="134"/>
    </row>
    <row r="16" spans="1:37" ht="27" customHeight="1" x14ac:dyDescent="0.2">
      <c r="A16" s="157"/>
      <c r="B16" s="736"/>
      <c r="C16" s="263" t="s">
        <v>158</v>
      </c>
      <c r="D16" s="425" t="s">
        <v>561</v>
      </c>
      <c r="E16" s="346" t="s">
        <v>118</v>
      </c>
      <c r="F16" s="347" t="s">
        <v>70</v>
      </c>
      <c r="G16" s="358">
        <v>2</v>
      </c>
      <c r="H16" s="630"/>
      <c r="I16" s="267"/>
      <c r="J16" s="267"/>
      <c r="K16" s="681">
        <v>7.5</v>
      </c>
      <c r="L16" s="342">
        <v>15</v>
      </c>
      <c r="M16" s="342">
        <v>15</v>
      </c>
      <c r="N16" s="342">
        <v>15</v>
      </c>
      <c r="O16" s="342">
        <v>15</v>
      </c>
      <c r="P16" s="342">
        <v>15</v>
      </c>
      <c r="Q16" s="342">
        <v>15</v>
      </c>
      <c r="R16" s="342">
        <v>15</v>
      </c>
      <c r="S16" s="342">
        <v>15</v>
      </c>
      <c r="T16" s="342">
        <v>15</v>
      </c>
      <c r="U16" s="342">
        <v>15</v>
      </c>
      <c r="V16" s="342">
        <v>15</v>
      </c>
      <c r="W16" s="342">
        <v>15</v>
      </c>
      <c r="X16" s="342">
        <v>15</v>
      </c>
      <c r="Y16" s="342">
        <v>15</v>
      </c>
      <c r="Z16" s="342">
        <v>15</v>
      </c>
      <c r="AA16" s="342">
        <v>15</v>
      </c>
      <c r="AB16" s="342">
        <v>15</v>
      </c>
      <c r="AC16" s="342">
        <v>15</v>
      </c>
      <c r="AD16" s="342">
        <v>15</v>
      </c>
      <c r="AE16" s="342">
        <v>15</v>
      </c>
      <c r="AF16" s="342">
        <v>15</v>
      </c>
      <c r="AG16" s="342">
        <v>15</v>
      </c>
      <c r="AH16" s="342">
        <v>15</v>
      </c>
      <c r="AI16" s="342">
        <v>15</v>
      </c>
      <c r="AJ16" s="384">
        <v>15</v>
      </c>
      <c r="AK16" s="134"/>
    </row>
    <row r="17" spans="1:37" ht="27" customHeight="1" x14ac:dyDescent="0.2">
      <c r="A17" s="157"/>
      <c r="B17" s="736"/>
      <c r="C17" s="263" t="s">
        <v>158</v>
      </c>
      <c r="D17" s="425" t="s">
        <v>562</v>
      </c>
      <c r="E17" s="346" t="s">
        <v>118</v>
      </c>
      <c r="F17" s="347" t="s">
        <v>70</v>
      </c>
      <c r="G17" s="358">
        <v>2</v>
      </c>
      <c r="H17" s="630"/>
      <c r="I17" s="267"/>
      <c r="J17" s="267"/>
      <c r="K17" s="620">
        <v>0</v>
      </c>
      <c r="L17" s="342">
        <v>0</v>
      </c>
      <c r="M17" s="342">
        <v>0</v>
      </c>
      <c r="N17" s="342">
        <v>0</v>
      </c>
      <c r="O17" s="342">
        <v>0</v>
      </c>
      <c r="P17" s="342">
        <v>9</v>
      </c>
      <c r="Q17" s="342">
        <v>9</v>
      </c>
      <c r="R17" s="342">
        <v>9</v>
      </c>
      <c r="S17" s="342">
        <v>9</v>
      </c>
      <c r="T17" s="342">
        <v>9</v>
      </c>
      <c r="U17" s="342">
        <v>9</v>
      </c>
      <c r="V17" s="342">
        <v>9</v>
      </c>
      <c r="W17" s="342">
        <v>9</v>
      </c>
      <c r="X17" s="342">
        <v>9</v>
      </c>
      <c r="Y17" s="342">
        <v>9</v>
      </c>
      <c r="Z17" s="342">
        <v>9</v>
      </c>
      <c r="AA17" s="342">
        <v>9</v>
      </c>
      <c r="AB17" s="342">
        <v>9</v>
      </c>
      <c r="AC17" s="342">
        <v>9</v>
      </c>
      <c r="AD17" s="342">
        <v>9</v>
      </c>
      <c r="AE17" s="342">
        <v>9</v>
      </c>
      <c r="AF17" s="342">
        <v>9</v>
      </c>
      <c r="AG17" s="342">
        <v>9</v>
      </c>
      <c r="AH17" s="342">
        <v>9</v>
      </c>
      <c r="AI17" s="342">
        <v>9</v>
      </c>
      <c r="AJ17" s="384">
        <v>9</v>
      </c>
      <c r="AK17" s="134"/>
    </row>
    <row r="18" spans="1:37" ht="27" customHeight="1" x14ac:dyDescent="0.2">
      <c r="A18" s="157"/>
      <c r="B18" s="736"/>
      <c r="C18" s="263" t="s">
        <v>158</v>
      </c>
      <c r="D18" s="425" t="s">
        <v>563</v>
      </c>
      <c r="E18" s="346" t="s">
        <v>118</v>
      </c>
      <c r="F18" s="347" t="s">
        <v>70</v>
      </c>
      <c r="G18" s="358">
        <v>2</v>
      </c>
      <c r="H18" s="630"/>
      <c r="I18" s="267"/>
      <c r="J18" s="267"/>
      <c r="K18" s="620">
        <v>0</v>
      </c>
      <c r="L18" s="342">
        <v>0</v>
      </c>
      <c r="M18" s="342">
        <v>0</v>
      </c>
      <c r="N18" s="342">
        <v>0</v>
      </c>
      <c r="O18" s="342">
        <v>0</v>
      </c>
      <c r="P18" s="342">
        <v>0</v>
      </c>
      <c r="Q18" s="342">
        <v>0</v>
      </c>
      <c r="R18" s="342">
        <v>0</v>
      </c>
      <c r="S18" s="342">
        <v>0</v>
      </c>
      <c r="T18" s="342">
        <v>0</v>
      </c>
      <c r="U18" s="342">
        <v>21</v>
      </c>
      <c r="V18" s="342">
        <v>21</v>
      </c>
      <c r="W18" s="342">
        <v>21</v>
      </c>
      <c r="X18" s="342">
        <v>21</v>
      </c>
      <c r="Y18" s="342">
        <v>21</v>
      </c>
      <c r="Z18" s="342">
        <v>21</v>
      </c>
      <c r="AA18" s="342">
        <v>21</v>
      </c>
      <c r="AB18" s="342">
        <v>21</v>
      </c>
      <c r="AC18" s="342">
        <v>21</v>
      </c>
      <c r="AD18" s="342">
        <v>21</v>
      </c>
      <c r="AE18" s="342">
        <v>21</v>
      </c>
      <c r="AF18" s="342">
        <v>21</v>
      </c>
      <c r="AG18" s="342">
        <v>21</v>
      </c>
      <c r="AH18" s="342">
        <v>21</v>
      </c>
      <c r="AI18" s="342">
        <v>21</v>
      </c>
      <c r="AJ18" s="384">
        <v>21</v>
      </c>
      <c r="AK18" s="134"/>
    </row>
    <row r="19" spans="1:37" ht="27" customHeight="1" x14ac:dyDescent="0.2">
      <c r="A19" s="179"/>
      <c r="B19" s="736"/>
      <c r="C19" s="263" t="s">
        <v>117</v>
      </c>
      <c r="D19" s="336"/>
      <c r="E19" s="346" t="s">
        <v>117</v>
      </c>
      <c r="F19" s="347" t="s">
        <v>70</v>
      </c>
      <c r="G19" s="347">
        <v>2</v>
      </c>
      <c r="H19" s="630"/>
      <c r="I19" s="267"/>
      <c r="J19" s="267"/>
      <c r="K19" s="620" t="s">
        <v>117</v>
      </c>
      <c r="L19" s="342" t="s">
        <v>117</v>
      </c>
      <c r="M19" s="342" t="s">
        <v>117</v>
      </c>
      <c r="N19" s="342" t="s">
        <v>117</v>
      </c>
      <c r="O19" s="342" t="s">
        <v>117</v>
      </c>
      <c r="P19" s="342" t="s">
        <v>117</v>
      </c>
      <c r="Q19" s="342" t="s">
        <v>117</v>
      </c>
      <c r="R19" s="342" t="s">
        <v>117</v>
      </c>
      <c r="S19" s="342" t="s">
        <v>117</v>
      </c>
      <c r="T19" s="342" t="s">
        <v>117</v>
      </c>
      <c r="U19" s="342" t="s">
        <v>117</v>
      </c>
      <c r="V19" s="342" t="s">
        <v>117</v>
      </c>
      <c r="W19" s="342" t="s">
        <v>117</v>
      </c>
      <c r="X19" s="342" t="s">
        <v>117</v>
      </c>
      <c r="Y19" s="342" t="s">
        <v>117</v>
      </c>
      <c r="Z19" s="342" t="s">
        <v>117</v>
      </c>
      <c r="AA19" s="342" t="s">
        <v>117</v>
      </c>
      <c r="AB19" s="342" t="s">
        <v>117</v>
      </c>
      <c r="AC19" s="342" t="s">
        <v>117</v>
      </c>
      <c r="AD19" s="342" t="s">
        <v>117</v>
      </c>
      <c r="AE19" s="342" t="s">
        <v>117</v>
      </c>
      <c r="AF19" s="342" t="s">
        <v>117</v>
      </c>
      <c r="AG19" s="342" t="s">
        <v>117</v>
      </c>
      <c r="AH19" s="342" t="s">
        <v>117</v>
      </c>
      <c r="AI19" s="342" t="s">
        <v>117</v>
      </c>
      <c r="AJ19" s="384" t="s">
        <v>117</v>
      </c>
      <c r="AK19" s="134"/>
    </row>
    <row r="20" spans="1:37" ht="27" customHeight="1" thickBot="1" x14ac:dyDescent="0.25">
      <c r="A20" s="135"/>
      <c r="B20" s="737"/>
      <c r="C20" s="260" t="s">
        <v>159</v>
      </c>
      <c r="D20" s="428" t="s">
        <v>160</v>
      </c>
      <c r="E20" s="590" t="s">
        <v>161</v>
      </c>
      <c r="F20" s="429" t="s">
        <v>70</v>
      </c>
      <c r="G20" s="429">
        <v>2</v>
      </c>
      <c r="H20" s="631"/>
      <c r="I20" s="267"/>
      <c r="J20" s="267"/>
      <c r="K20" s="620">
        <f>'1. BL Licences'!H3</f>
        <v>193.5</v>
      </c>
      <c r="L20" s="593">
        <f t="shared" ref="L20:AJ20" si="4">$K$20</f>
        <v>193.5</v>
      </c>
      <c r="M20" s="593">
        <f t="shared" si="4"/>
        <v>193.5</v>
      </c>
      <c r="N20" s="593">
        <f t="shared" si="4"/>
        <v>193.5</v>
      </c>
      <c r="O20" s="593">
        <f t="shared" si="4"/>
        <v>193.5</v>
      </c>
      <c r="P20" s="593">
        <f t="shared" si="4"/>
        <v>193.5</v>
      </c>
      <c r="Q20" s="593">
        <f t="shared" si="4"/>
        <v>193.5</v>
      </c>
      <c r="R20" s="593">
        <f t="shared" si="4"/>
        <v>193.5</v>
      </c>
      <c r="S20" s="593">
        <f t="shared" si="4"/>
        <v>193.5</v>
      </c>
      <c r="T20" s="593">
        <f t="shared" si="4"/>
        <v>193.5</v>
      </c>
      <c r="U20" s="593">
        <f t="shared" si="4"/>
        <v>193.5</v>
      </c>
      <c r="V20" s="593">
        <f t="shared" si="4"/>
        <v>193.5</v>
      </c>
      <c r="W20" s="593">
        <f t="shared" si="4"/>
        <v>193.5</v>
      </c>
      <c r="X20" s="593">
        <f t="shared" si="4"/>
        <v>193.5</v>
      </c>
      <c r="Y20" s="593">
        <f t="shared" si="4"/>
        <v>193.5</v>
      </c>
      <c r="Z20" s="593">
        <f t="shared" si="4"/>
        <v>193.5</v>
      </c>
      <c r="AA20" s="593">
        <f t="shared" si="4"/>
        <v>193.5</v>
      </c>
      <c r="AB20" s="593">
        <f t="shared" si="4"/>
        <v>193.5</v>
      </c>
      <c r="AC20" s="593">
        <f t="shared" si="4"/>
        <v>193.5</v>
      </c>
      <c r="AD20" s="593">
        <f t="shared" si="4"/>
        <v>193.5</v>
      </c>
      <c r="AE20" s="593">
        <f t="shared" si="4"/>
        <v>193.5</v>
      </c>
      <c r="AF20" s="593">
        <f t="shared" si="4"/>
        <v>193.5</v>
      </c>
      <c r="AG20" s="593">
        <f t="shared" si="4"/>
        <v>193.5</v>
      </c>
      <c r="AH20" s="593">
        <f t="shared" si="4"/>
        <v>193.5</v>
      </c>
      <c r="AI20" s="593">
        <f t="shared" si="4"/>
        <v>193.5</v>
      </c>
      <c r="AJ20" s="593">
        <f t="shared" si="4"/>
        <v>193.5</v>
      </c>
      <c r="AK20" s="134"/>
    </row>
    <row r="21" spans="1:37" ht="27" customHeight="1" x14ac:dyDescent="0.2">
      <c r="A21" s="135"/>
      <c r="B21" s="738" t="s">
        <v>162</v>
      </c>
      <c r="C21" s="260" t="s">
        <v>163</v>
      </c>
      <c r="D21" s="313" t="s">
        <v>164</v>
      </c>
      <c r="E21" s="355" t="s">
        <v>165</v>
      </c>
      <c r="F21" s="312" t="s">
        <v>70</v>
      </c>
      <c r="G21" s="312">
        <v>2</v>
      </c>
      <c r="H21" s="631"/>
      <c r="I21" s="267"/>
      <c r="J21" s="267"/>
      <c r="K21" s="620">
        <f>K22+K23+K26</f>
        <v>-7.0000000000000007E-2</v>
      </c>
      <c r="L21" s="327">
        <f t="shared" ref="L21:AJ21" si="5">L22+L23+L26</f>
        <v>-0.10550000000000001</v>
      </c>
      <c r="M21" s="327">
        <f t="shared" si="5"/>
        <v>-0.14100000000000001</v>
      </c>
      <c r="N21" s="327">
        <f t="shared" si="5"/>
        <v>-0.17650000000000002</v>
      </c>
      <c r="O21" s="327">
        <f t="shared" si="5"/>
        <v>-0.21200000000000002</v>
      </c>
      <c r="P21" s="327">
        <f t="shared" si="5"/>
        <v>-0.24750000000000003</v>
      </c>
      <c r="Q21" s="327">
        <f t="shared" si="5"/>
        <v>-0.28300000000000003</v>
      </c>
      <c r="R21" s="327">
        <f t="shared" si="5"/>
        <v>-0.31850000000000001</v>
      </c>
      <c r="S21" s="327">
        <f t="shared" si="5"/>
        <v>-0.35399999999999998</v>
      </c>
      <c r="T21" s="327">
        <f t="shared" si="5"/>
        <v>-0.38949999999999996</v>
      </c>
      <c r="U21" s="327">
        <f t="shared" si="5"/>
        <v>-0.42499999999999993</v>
      </c>
      <c r="V21" s="327">
        <f t="shared" si="5"/>
        <v>-0.46049999999999991</v>
      </c>
      <c r="W21" s="327">
        <f t="shared" si="5"/>
        <v>-0.49599999999999989</v>
      </c>
      <c r="X21" s="327">
        <f t="shared" si="5"/>
        <v>-0.53149999999999986</v>
      </c>
      <c r="Y21" s="327">
        <f t="shared" si="5"/>
        <v>-0.56699999999999984</v>
      </c>
      <c r="Z21" s="327">
        <f t="shared" si="5"/>
        <v>-0.60249999999999981</v>
      </c>
      <c r="AA21" s="327">
        <f t="shared" si="5"/>
        <v>-0.63799999999999979</v>
      </c>
      <c r="AB21" s="327">
        <f t="shared" si="5"/>
        <v>-0.67349999999999977</v>
      </c>
      <c r="AC21" s="327">
        <f t="shared" si="5"/>
        <v>-0.70899999999999974</v>
      </c>
      <c r="AD21" s="327">
        <f t="shared" si="5"/>
        <v>-0.74449999999999972</v>
      </c>
      <c r="AE21" s="327">
        <f t="shared" si="5"/>
        <v>-0.77999999999999969</v>
      </c>
      <c r="AF21" s="327">
        <f t="shared" si="5"/>
        <v>-0.81549999999999967</v>
      </c>
      <c r="AG21" s="327">
        <f t="shared" si="5"/>
        <v>-0.85099999999999965</v>
      </c>
      <c r="AH21" s="327">
        <f t="shared" si="5"/>
        <v>-0.88649999999999962</v>
      </c>
      <c r="AI21" s="327">
        <f t="shared" si="5"/>
        <v>-0.9219999999999996</v>
      </c>
      <c r="AJ21" s="344">
        <f t="shared" si="5"/>
        <v>-0.95749999999999957</v>
      </c>
      <c r="AK21" s="134"/>
    </row>
    <row r="22" spans="1:37" ht="27" customHeight="1" x14ac:dyDescent="0.2">
      <c r="A22" s="135"/>
      <c r="B22" s="739"/>
      <c r="C22" s="263" t="s">
        <v>166</v>
      </c>
      <c r="D22" s="345" t="s">
        <v>167</v>
      </c>
      <c r="E22" s="430" t="s">
        <v>168</v>
      </c>
      <c r="F22" s="358" t="s">
        <v>70</v>
      </c>
      <c r="G22" s="431">
        <v>2</v>
      </c>
      <c r="H22" s="632"/>
      <c r="I22" s="267"/>
      <c r="J22" s="267"/>
      <c r="K22" s="620">
        <v>-7.0000000000000007E-2</v>
      </c>
      <c r="L22" s="432">
        <v>-0.10550000000000001</v>
      </c>
      <c r="M22" s="432">
        <v>-0.14100000000000001</v>
      </c>
      <c r="N22" s="432">
        <v>-0.17650000000000002</v>
      </c>
      <c r="O22" s="432">
        <v>-0.21200000000000002</v>
      </c>
      <c r="P22" s="432">
        <v>-0.24750000000000003</v>
      </c>
      <c r="Q22" s="432">
        <v>-0.28300000000000003</v>
      </c>
      <c r="R22" s="432">
        <v>-0.31850000000000001</v>
      </c>
      <c r="S22" s="432">
        <v>-0.35399999999999998</v>
      </c>
      <c r="T22" s="432">
        <v>-0.38949999999999996</v>
      </c>
      <c r="U22" s="432">
        <v>-0.42499999999999993</v>
      </c>
      <c r="V22" s="432">
        <v>-0.46049999999999991</v>
      </c>
      <c r="W22" s="432">
        <v>-0.49599999999999989</v>
      </c>
      <c r="X22" s="432">
        <v>-0.53149999999999986</v>
      </c>
      <c r="Y22" s="432">
        <v>-0.56699999999999984</v>
      </c>
      <c r="Z22" s="432">
        <v>-0.60249999999999981</v>
      </c>
      <c r="AA22" s="432">
        <v>-0.63799999999999979</v>
      </c>
      <c r="AB22" s="432">
        <v>-0.67349999999999977</v>
      </c>
      <c r="AC22" s="432">
        <v>-0.70899999999999974</v>
      </c>
      <c r="AD22" s="432">
        <v>-0.74449999999999972</v>
      </c>
      <c r="AE22" s="432">
        <v>-0.77999999999999969</v>
      </c>
      <c r="AF22" s="432">
        <v>-0.81549999999999967</v>
      </c>
      <c r="AG22" s="432">
        <v>-0.85099999999999965</v>
      </c>
      <c r="AH22" s="432">
        <v>-0.88649999999999962</v>
      </c>
      <c r="AI22" s="432">
        <v>-0.9219999999999996</v>
      </c>
      <c r="AJ22" s="384">
        <v>-0.95749999999999957</v>
      </c>
      <c r="AK22" s="134"/>
    </row>
    <row r="23" spans="1:37" ht="27" customHeight="1" x14ac:dyDescent="0.2">
      <c r="A23" s="135"/>
      <c r="B23" s="739"/>
      <c r="C23" s="260" t="s">
        <v>169</v>
      </c>
      <c r="D23" s="313" t="s">
        <v>170</v>
      </c>
      <c r="E23" s="355" t="s">
        <v>171</v>
      </c>
      <c r="F23" s="312" t="s">
        <v>70</v>
      </c>
      <c r="G23" s="312">
        <v>2</v>
      </c>
      <c r="H23" s="631"/>
      <c r="I23" s="267"/>
      <c r="J23" s="267"/>
      <c r="K23" s="620">
        <f>SUM(K24:K25)</f>
        <v>0</v>
      </c>
      <c r="L23" s="327">
        <f>SUM(L24:L25)</f>
        <v>0</v>
      </c>
      <c r="M23" s="327">
        <f t="shared" ref="M23:AJ23" si="6">SUM(M24:M25)</f>
        <v>0</v>
      </c>
      <c r="N23" s="327">
        <f t="shared" si="6"/>
        <v>0</v>
      </c>
      <c r="O23" s="327">
        <f t="shared" si="6"/>
        <v>0</v>
      </c>
      <c r="P23" s="327">
        <f t="shared" si="6"/>
        <v>0</v>
      </c>
      <c r="Q23" s="327">
        <f t="shared" si="6"/>
        <v>0</v>
      </c>
      <c r="R23" s="327">
        <f t="shared" si="6"/>
        <v>0</v>
      </c>
      <c r="S23" s="327">
        <f t="shared" si="6"/>
        <v>0</v>
      </c>
      <c r="T23" s="327">
        <f t="shared" si="6"/>
        <v>0</v>
      </c>
      <c r="U23" s="327">
        <f t="shared" si="6"/>
        <v>0</v>
      </c>
      <c r="V23" s="327">
        <f t="shared" si="6"/>
        <v>0</v>
      </c>
      <c r="W23" s="327">
        <f t="shared" si="6"/>
        <v>0</v>
      </c>
      <c r="X23" s="327">
        <f t="shared" si="6"/>
        <v>0</v>
      </c>
      <c r="Y23" s="327">
        <f t="shared" si="6"/>
        <v>0</v>
      </c>
      <c r="Z23" s="327">
        <f t="shared" si="6"/>
        <v>0</v>
      </c>
      <c r="AA23" s="327">
        <f t="shared" si="6"/>
        <v>0</v>
      </c>
      <c r="AB23" s="327">
        <f t="shared" si="6"/>
        <v>0</v>
      </c>
      <c r="AC23" s="327">
        <f t="shared" si="6"/>
        <v>0</v>
      </c>
      <c r="AD23" s="327">
        <f t="shared" si="6"/>
        <v>0</v>
      </c>
      <c r="AE23" s="327">
        <f t="shared" si="6"/>
        <v>0</v>
      </c>
      <c r="AF23" s="327">
        <f t="shared" si="6"/>
        <v>0</v>
      </c>
      <c r="AG23" s="327">
        <f t="shared" si="6"/>
        <v>0</v>
      </c>
      <c r="AH23" s="327">
        <f t="shared" si="6"/>
        <v>0</v>
      </c>
      <c r="AI23" s="327">
        <f t="shared" si="6"/>
        <v>0</v>
      </c>
      <c r="AJ23" s="327">
        <f t="shared" si="6"/>
        <v>0</v>
      </c>
      <c r="AK23" s="134"/>
    </row>
    <row r="24" spans="1:37" ht="27" customHeight="1" x14ac:dyDescent="0.2">
      <c r="A24" s="157"/>
      <c r="B24" s="739"/>
      <c r="C24" s="263" t="s">
        <v>172</v>
      </c>
      <c r="D24" s="425" t="s">
        <v>173</v>
      </c>
      <c r="E24" s="346" t="s">
        <v>174</v>
      </c>
      <c r="F24" s="347" t="s">
        <v>70</v>
      </c>
      <c r="G24" s="358">
        <v>2</v>
      </c>
      <c r="H24" s="630"/>
      <c r="I24" s="433"/>
      <c r="J24" s="433"/>
      <c r="K24" s="62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1"/>
      <c r="AD24" s="361"/>
      <c r="AE24" s="361"/>
      <c r="AF24" s="361"/>
      <c r="AG24" s="361"/>
      <c r="AH24" s="361"/>
      <c r="AI24" s="361"/>
      <c r="AJ24" s="414"/>
      <c r="AK24" s="134"/>
    </row>
    <row r="25" spans="1:37" ht="27" customHeight="1" x14ac:dyDescent="0.2">
      <c r="A25" s="135"/>
      <c r="B25" s="739"/>
      <c r="C25" s="240" t="s">
        <v>117</v>
      </c>
      <c r="D25" s="338"/>
      <c r="E25" s="360" t="s">
        <v>117</v>
      </c>
      <c r="F25" s="338" t="s">
        <v>117</v>
      </c>
      <c r="G25" s="338">
        <v>2</v>
      </c>
      <c r="H25" s="630"/>
      <c r="I25" s="267"/>
      <c r="J25" s="267"/>
      <c r="K25" s="620" t="s">
        <v>117</v>
      </c>
      <c r="L25" s="361" t="s">
        <v>117</v>
      </c>
      <c r="M25" s="361" t="s">
        <v>117</v>
      </c>
      <c r="N25" s="361" t="s">
        <v>117</v>
      </c>
      <c r="O25" s="361" t="s">
        <v>117</v>
      </c>
      <c r="P25" s="361" t="s">
        <v>117</v>
      </c>
      <c r="Q25" s="361" t="s">
        <v>117</v>
      </c>
      <c r="R25" s="361" t="s">
        <v>117</v>
      </c>
      <c r="S25" s="361" t="s">
        <v>117</v>
      </c>
      <c r="T25" s="361" t="s">
        <v>117</v>
      </c>
      <c r="U25" s="361" t="s">
        <v>117</v>
      </c>
      <c r="V25" s="361" t="s">
        <v>117</v>
      </c>
      <c r="W25" s="361" t="s">
        <v>117</v>
      </c>
      <c r="X25" s="361" t="s">
        <v>117</v>
      </c>
      <c r="Y25" s="361" t="s">
        <v>117</v>
      </c>
      <c r="Z25" s="361" t="s">
        <v>117</v>
      </c>
      <c r="AA25" s="361" t="s">
        <v>117</v>
      </c>
      <c r="AB25" s="361" t="s">
        <v>117</v>
      </c>
      <c r="AC25" s="361" t="s">
        <v>117</v>
      </c>
      <c r="AD25" s="361" t="s">
        <v>117</v>
      </c>
      <c r="AE25" s="361" t="s">
        <v>117</v>
      </c>
      <c r="AF25" s="361" t="s">
        <v>117</v>
      </c>
      <c r="AG25" s="361" t="s">
        <v>117</v>
      </c>
      <c r="AH25" s="361" t="s">
        <v>117</v>
      </c>
      <c r="AI25" s="361" t="s">
        <v>117</v>
      </c>
      <c r="AJ25" s="414" t="s">
        <v>117</v>
      </c>
      <c r="AK25" s="134"/>
    </row>
    <row r="26" spans="1:37" ht="27" customHeight="1" x14ac:dyDescent="0.2">
      <c r="A26" s="135"/>
      <c r="B26" s="739"/>
      <c r="C26" s="260" t="s">
        <v>175</v>
      </c>
      <c r="D26" s="313" t="s">
        <v>176</v>
      </c>
      <c r="E26" s="355" t="s">
        <v>168</v>
      </c>
      <c r="F26" s="312" t="s">
        <v>70</v>
      </c>
      <c r="G26" s="312">
        <v>2</v>
      </c>
      <c r="H26" s="631"/>
      <c r="I26" s="267"/>
      <c r="J26" s="267"/>
      <c r="K26" s="620">
        <f>SUM(K27:K28)</f>
        <v>0</v>
      </c>
      <c r="L26" s="327">
        <f>SUM(L27:L28)</f>
        <v>0</v>
      </c>
      <c r="M26" s="327">
        <f t="shared" ref="M26:AJ26" si="7">SUM(M27:M28)</f>
        <v>0</v>
      </c>
      <c r="N26" s="327">
        <f t="shared" si="7"/>
        <v>0</v>
      </c>
      <c r="O26" s="327">
        <f t="shared" si="7"/>
        <v>0</v>
      </c>
      <c r="P26" s="327">
        <f t="shared" si="7"/>
        <v>0</v>
      </c>
      <c r="Q26" s="327">
        <f t="shared" si="7"/>
        <v>0</v>
      </c>
      <c r="R26" s="327">
        <f t="shared" si="7"/>
        <v>0</v>
      </c>
      <c r="S26" s="327">
        <f t="shared" si="7"/>
        <v>0</v>
      </c>
      <c r="T26" s="327">
        <f t="shared" si="7"/>
        <v>0</v>
      </c>
      <c r="U26" s="327">
        <f t="shared" si="7"/>
        <v>0</v>
      </c>
      <c r="V26" s="327">
        <f t="shared" si="7"/>
        <v>0</v>
      </c>
      <c r="W26" s="327">
        <f t="shared" si="7"/>
        <v>0</v>
      </c>
      <c r="X26" s="327">
        <f t="shared" si="7"/>
        <v>0</v>
      </c>
      <c r="Y26" s="327">
        <f t="shared" si="7"/>
        <v>0</v>
      </c>
      <c r="Z26" s="327">
        <f t="shared" si="7"/>
        <v>0</v>
      </c>
      <c r="AA26" s="327">
        <f t="shared" si="7"/>
        <v>0</v>
      </c>
      <c r="AB26" s="327">
        <f t="shared" si="7"/>
        <v>0</v>
      </c>
      <c r="AC26" s="327">
        <f t="shared" si="7"/>
        <v>0</v>
      </c>
      <c r="AD26" s="327">
        <f t="shared" si="7"/>
        <v>0</v>
      </c>
      <c r="AE26" s="327">
        <f t="shared" si="7"/>
        <v>0</v>
      </c>
      <c r="AF26" s="327">
        <f t="shared" si="7"/>
        <v>0</v>
      </c>
      <c r="AG26" s="327">
        <f t="shared" si="7"/>
        <v>0</v>
      </c>
      <c r="AH26" s="327">
        <f t="shared" si="7"/>
        <v>0</v>
      </c>
      <c r="AI26" s="327">
        <f t="shared" si="7"/>
        <v>0</v>
      </c>
      <c r="AJ26" s="344">
        <f t="shared" si="7"/>
        <v>0</v>
      </c>
      <c r="AK26" s="134"/>
    </row>
    <row r="27" spans="1:37" ht="27" customHeight="1" x14ac:dyDescent="0.2">
      <c r="A27" s="135"/>
      <c r="B27" s="739"/>
      <c r="C27" s="263"/>
      <c r="D27" s="434"/>
      <c r="E27" s="346"/>
      <c r="F27" s="347"/>
      <c r="G27" s="347">
        <v>2</v>
      </c>
      <c r="H27" s="631"/>
      <c r="I27" s="287"/>
      <c r="J27" s="287"/>
      <c r="K27" s="622"/>
      <c r="L27" s="342"/>
      <c r="M27" s="342"/>
      <c r="N27" s="342"/>
      <c r="O27" s="342"/>
      <c r="P27" s="342"/>
      <c r="Q27" s="342"/>
      <c r="R27" s="342"/>
      <c r="S27" s="342"/>
      <c r="T27" s="342"/>
      <c r="U27" s="342"/>
      <c r="V27" s="342"/>
      <c r="W27" s="342"/>
      <c r="X27" s="342"/>
      <c r="Y27" s="342"/>
      <c r="Z27" s="342"/>
      <c r="AA27" s="342"/>
      <c r="AB27" s="342"/>
      <c r="AC27" s="342"/>
      <c r="AD27" s="342"/>
      <c r="AE27" s="342"/>
      <c r="AF27" s="342"/>
      <c r="AG27" s="342"/>
      <c r="AH27" s="342"/>
      <c r="AI27" s="342"/>
      <c r="AJ27" s="384"/>
      <c r="AK27" s="134"/>
    </row>
    <row r="28" spans="1:37" ht="27" customHeight="1" x14ac:dyDescent="0.2">
      <c r="A28" s="135"/>
      <c r="B28" s="739"/>
      <c r="C28" s="240" t="s">
        <v>117</v>
      </c>
      <c r="D28" s="338"/>
      <c r="E28" s="360" t="s">
        <v>117</v>
      </c>
      <c r="F28" s="338" t="s">
        <v>117</v>
      </c>
      <c r="G28" s="338">
        <v>2</v>
      </c>
      <c r="H28" s="630"/>
      <c r="I28" s="267"/>
      <c r="J28" s="267"/>
      <c r="K28" s="620" t="s">
        <v>117</v>
      </c>
      <c r="L28" s="361" t="s">
        <v>117</v>
      </c>
      <c r="M28" s="361" t="s">
        <v>117</v>
      </c>
      <c r="N28" s="361" t="s">
        <v>117</v>
      </c>
      <c r="O28" s="361" t="s">
        <v>117</v>
      </c>
      <c r="P28" s="361" t="s">
        <v>117</v>
      </c>
      <c r="Q28" s="361" t="s">
        <v>117</v>
      </c>
      <c r="R28" s="361" t="s">
        <v>117</v>
      </c>
      <c r="S28" s="361" t="s">
        <v>117</v>
      </c>
      <c r="T28" s="361" t="s">
        <v>117</v>
      </c>
      <c r="U28" s="361" t="s">
        <v>117</v>
      </c>
      <c r="V28" s="361" t="s">
        <v>117</v>
      </c>
      <c r="W28" s="361" t="s">
        <v>117</v>
      </c>
      <c r="X28" s="361" t="s">
        <v>117</v>
      </c>
      <c r="Y28" s="361" t="s">
        <v>117</v>
      </c>
      <c r="Z28" s="361" t="s">
        <v>117</v>
      </c>
      <c r="AA28" s="361" t="s">
        <v>117</v>
      </c>
      <c r="AB28" s="361" t="s">
        <v>117</v>
      </c>
      <c r="AC28" s="361" t="s">
        <v>117</v>
      </c>
      <c r="AD28" s="361" t="s">
        <v>117</v>
      </c>
      <c r="AE28" s="361" t="s">
        <v>117</v>
      </c>
      <c r="AF28" s="361" t="s">
        <v>117</v>
      </c>
      <c r="AG28" s="361" t="s">
        <v>117</v>
      </c>
      <c r="AH28" s="361" t="s">
        <v>117</v>
      </c>
      <c r="AI28" s="361" t="s">
        <v>117</v>
      </c>
      <c r="AJ28" s="414" t="s">
        <v>117</v>
      </c>
      <c r="AK28" s="134"/>
    </row>
    <row r="29" spans="1:37" ht="27" customHeight="1" x14ac:dyDescent="0.2">
      <c r="A29" s="135"/>
      <c r="B29" s="739"/>
      <c r="C29" s="263" t="s">
        <v>177</v>
      </c>
      <c r="D29" s="434" t="s">
        <v>178</v>
      </c>
      <c r="E29" s="346" t="s">
        <v>118</v>
      </c>
      <c r="F29" s="347" t="s">
        <v>70</v>
      </c>
      <c r="G29" s="347">
        <v>2</v>
      </c>
      <c r="H29" s="631"/>
      <c r="I29" s="334"/>
      <c r="J29" s="334"/>
      <c r="K29" s="623">
        <v>2.4</v>
      </c>
      <c r="L29" s="342">
        <v>2.4</v>
      </c>
      <c r="M29" s="342">
        <v>2.4</v>
      </c>
      <c r="N29" s="342">
        <v>2.4</v>
      </c>
      <c r="O29" s="342">
        <v>2.4</v>
      </c>
      <c r="P29" s="342">
        <v>2.4</v>
      </c>
      <c r="Q29" s="342">
        <v>2.4</v>
      </c>
      <c r="R29" s="342">
        <v>2.4</v>
      </c>
      <c r="S29" s="342">
        <v>2.4</v>
      </c>
      <c r="T29" s="342">
        <v>2.4</v>
      </c>
      <c r="U29" s="342">
        <v>2.4</v>
      </c>
      <c r="V29" s="342">
        <v>2.4</v>
      </c>
      <c r="W29" s="342">
        <v>2.4</v>
      </c>
      <c r="X29" s="342">
        <v>2.4</v>
      </c>
      <c r="Y29" s="342">
        <v>2.4</v>
      </c>
      <c r="Z29" s="342">
        <v>2.4</v>
      </c>
      <c r="AA29" s="342">
        <v>2.4</v>
      </c>
      <c r="AB29" s="342">
        <v>2.4</v>
      </c>
      <c r="AC29" s="342">
        <v>2.4</v>
      </c>
      <c r="AD29" s="342">
        <v>2.4</v>
      </c>
      <c r="AE29" s="342">
        <v>2.4</v>
      </c>
      <c r="AF29" s="342">
        <v>2.4</v>
      </c>
      <c r="AG29" s="342">
        <v>2.4</v>
      </c>
      <c r="AH29" s="342">
        <v>2.4</v>
      </c>
      <c r="AI29" s="342">
        <v>2.4</v>
      </c>
      <c r="AJ29" s="384">
        <v>2.4</v>
      </c>
      <c r="AK29" s="134"/>
    </row>
    <row r="30" spans="1:37" ht="27" customHeight="1" thickBot="1" x14ac:dyDescent="0.25">
      <c r="A30" s="135"/>
      <c r="B30" s="740"/>
      <c r="C30" s="435" t="s">
        <v>179</v>
      </c>
      <c r="D30" s="436" t="s">
        <v>180</v>
      </c>
      <c r="E30" s="437" t="s">
        <v>118</v>
      </c>
      <c r="F30" s="438" t="s">
        <v>70</v>
      </c>
      <c r="G30" s="438">
        <v>2</v>
      </c>
      <c r="H30" s="633"/>
      <c r="I30" s="439"/>
      <c r="J30" s="439"/>
      <c r="K30" s="624">
        <v>6.7</v>
      </c>
      <c r="L30" s="440">
        <v>6.7</v>
      </c>
      <c r="M30" s="440">
        <v>6.7</v>
      </c>
      <c r="N30" s="440">
        <v>6.7</v>
      </c>
      <c r="O30" s="440">
        <v>6.7</v>
      </c>
      <c r="P30" s="440">
        <v>6.7</v>
      </c>
      <c r="Q30" s="440">
        <v>6.7</v>
      </c>
      <c r="R30" s="440">
        <v>6.7</v>
      </c>
      <c r="S30" s="440">
        <v>6.7</v>
      </c>
      <c r="T30" s="440">
        <v>6.7</v>
      </c>
      <c r="U30" s="440">
        <v>6.7</v>
      </c>
      <c r="V30" s="440">
        <v>6.7</v>
      </c>
      <c r="W30" s="440">
        <v>6.7</v>
      </c>
      <c r="X30" s="440">
        <v>6.7</v>
      </c>
      <c r="Y30" s="440">
        <v>6.7</v>
      </c>
      <c r="Z30" s="440">
        <v>6.7</v>
      </c>
      <c r="AA30" s="440">
        <v>6.7</v>
      </c>
      <c r="AB30" s="440">
        <v>6.7</v>
      </c>
      <c r="AC30" s="440">
        <v>6.7</v>
      </c>
      <c r="AD30" s="440">
        <v>6.7</v>
      </c>
      <c r="AE30" s="440">
        <v>6.7</v>
      </c>
      <c r="AF30" s="440">
        <v>6.7</v>
      </c>
      <c r="AG30" s="440">
        <v>6.7</v>
      </c>
      <c r="AH30" s="440">
        <v>6.7</v>
      </c>
      <c r="AI30" s="440">
        <v>6.7</v>
      </c>
      <c r="AJ30" s="441">
        <v>6.7</v>
      </c>
      <c r="AK30" s="134"/>
    </row>
    <row r="31" spans="1:37" ht="27" customHeight="1" x14ac:dyDescent="0.25">
      <c r="A31" s="156"/>
      <c r="B31" s="182"/>
      <c r="C31" s="158"/>
      <c r="D31" s="158"/>
      <c r="E31" s="183"/>
      <c r="F31" s="158"/>
      <c r="G31" s="158"/>
      <c r="H31" s="184"/>
      <c r="I31" s="185"/>
      <c r="J31" s="186"/>
      <c r="K31" s="157"/>
      <c r="L31" s="186"/>
      <c r="M31" s="187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</row>
    <row r="32" spans="1:37" ht="27" customHeight="1" x14ac:dyDescent="0.25">
      <c r="A32" s="156"/>
      <c r="B32" s="182"/>
      <c r="C32" s="158"/>
      <c r="D32" s="158"/>
      <c r="E32" s="188"/>
      <c r="F32" s="158"/>
      <c r="G32" s="158"/>
      <c r="H32" s="158"/>
      <c r="I32" s="160"/>
      <c r="J32" s="158"/>
      <c r="K32" s="157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</row>
    <row r="33" spans="1:37" ht="27" customHeight="1" x14ac:dyDescent="0.25">
      <c r="A33" s="156"/>
      <c r="B33" s="182"/>
      <c r="C33" s="158"/>
      <c r="D33" s="140" t="str">
        <f>'TITLE PAGE'!B9</f>
        <v>Company:</v>
      </c>
      <c r="E33" s="319" t="str">
        <f>'TITLE PAGE'!D9</f>
        <v>Portsmouth Water</v>
      </c>
      <c r="F33" s="158"/>
      <c r="G33" s="158"/>
      <c r="H33" s="158"/>
      <c r="I33" s="158"/>
      <c r="J33" s="158"/>
      <c r="K33" s="157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</row>
    <row r="34" spans="1:37" ht="27" customHeight="1" x14ac:dyDescent="0.25">
      <c r="A34" s="156"/>
      <c r="B34" s="182"/>
      <c r="C34" s="158"/>
      <c r="D34" s="144" t="str">
        <f>'TITLE PAGE'!B10</f>
        <v>Resource Zone Name:</v>
      </c>
      <c r="E34" s="320" t="str">
        <f>'TITLE PAGE'!D10</f>
        <v>Company</v>
      </c>
      <c r="F34" s="158"/>
      <c r="G34" s="158"/>
      <c r="H34" s="158"/>
      <c r="I34" s="158"/>
      <c r="J34" s="158"/>
      <c r="K34" s="697"/>
      <c r="L34" s="697"/>
      <c r="M34" s="697"/>
      <c r="N34" s="697"/>
      <c r="O34" s="697"/>
      <c r="P34" s="697"/>
      <c r="Q34" s="697"/>
      <c r="R34" s="697"/>
      <c r="S34" s="697"/>
      <c r="T34" s="697"/>
      <c r="U34" s="697"/>
      <c r="V34" s="697"/>
      <c r="W34" s="697"/>
      <c r="X34" s="697"/>
      <c r="Y34" s="697"/>
      <c r="Z34" s="697"/>
      <c r="AA34" s="697"/>
      <c r="AB34" s="697"/>
      <c r="AC34" s="697"/>
      <c r="AD34" s="697"/>
      <c r="AE34" s="697"/>
      <c r="AF34" s="697"/>
      <c r="AG34" s="697"/>
      <c r="AH34" s="697"/>
      <c r="AI34" s="697"/>
      <c r="AJ34" s="697"/>
      <c r="AK34" s="158"/>
    </row>
    <row r="35" spans="1:37" ht="27" customHeight="1" x14ac:dyDescent="0.2">
      <c r="A35" s="156"/>
      <c r="B35" s="189"/>
      <c r="C35" s="158"/>
      <c r="D35" s="144" t="str">
        <f>'TITLE PAGE'!B11</f>
        <v>Resource Zone Number:</v>
      </c>
      <c r="E35" s="321" t="str">
        <f>'TITLE PAGE'!D11</f>
        <v>PRT 1</v>
      </c>
      <c r="F35" s="158"/>
      <c r="G35" s="158"/>
      <c r="H35" s="158"/>
      <c r="I35" s="158"/>
      <c r="J35" s="158"/>
      <c r="K35" s="157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</row>
    <row r="36" spans="1:37" ht="27" customHeight="1" x14ac:dyDescent="0.25">
      <c r="A36" s="156"/>
      <c r="B36" s="182"/>
      <c r="C36" s="158"/>
      <c r="D36" s="144" t="str">
        <f>'TITLE PAGE'!B12</f>
        <v xml:space="preserve">Planning Scenario Name:                                                                     </v>
      </c>
      <c r="E36" s="320" t="str">
        <f>'TITLE PAGE'!D12</f>
        <v>Dry Year Annual Average - benchmarking data</v>
      </c>
      <c r="F36" s="158"/>
      <c r="G36" s="158"/>
      <c r="H36" s="158"/>
      <c r="I36" s="158"/>
      <c r="J36" s="158"/>
      <c r="K36" s="157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</row>
    <row r="37" spans="1:37" ht="27" customHeight="1" x14ac:dyDescent="0.25">
      <c r="A37" s="156"/>
      <c r="B37" s="182"/>
      <c r="C37" s="158"/>
      <c r="D37" s="152" t="str">
        <f>'TITLE PAGE'!B13</f>
        <v xml:space="preserve">Chosen Level of Service:  </v>
      </c>
      <c r="E37" s="190" t="str">
        <f>'TITLE PAGE'!D13</f>
        <v>1 in 200</v>
      </c>
      <c r="F37" s="158"/>
      <c r="G37" s="158"/>
      <c r="H37" s="158"/>
      <c r="I37" s="158"/>
      <c r="J37" s="158"/>
      <c r="K37" s="157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</row>
    <row r="38" spans="1:37" ht="27" customHeight="1" x14ac:dyDescent="0.25">
      <c r="A38" s="156"/>
      <c r="B38" s="182"/>
      <c r="C38" s="158"/>
      <c r="D38" s="158"/>
      <c r="E38" s="158"/>
      <c r="F38" s="158"/>
      <c r="G38" s="158"/>
      <c r="H38" s="158"/>
      <c r="I38" s="158"/>
      <c r="J38" s="158"/>
      <c r="K38" s="157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</row>
  </sheetData>
  <mergeCells count="3">
    <mergeCell ref="I1:J1"/>
    <mergeCell ref="B4:B20"/>
    <mergeCell ref="B21:B3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N20"/>
  <sheetViews>
    <sheetView zoomScaleNormal="100" workbookViewId="0">
      <selection activeCell="D28" sqref="D28"/>
    </sheetView>
  </sheetViews>
  <sheetFormatPr defaultColWidth="8.88671875" defaultRowHeight="15" x14ac:dyDescent="0.2"/>
  <cols>
    <col min="1" max="1" width="1.33203125" customWidth="1"/>
    <col min="2" max="2" width="7.88671875" customWidth="1"/>
    <col min="3" max="3" width="8.33203125" customWidth="1"/>
    <col min="4" max="4" width="35.88671875" customWidth="1"/>
    <col min="5" max="5" width="39.77734375" customWidth="1"/>
    <col min="6" max="7" width="9.33203125" customWidth="1"/>
    <col min="8" max="8" width="6.21875" customWidth="1"/>
    <col min="9" max="9" width="5.21875" customWidth="1"/>
    <col min="10" max="10" width="5.77734375" customWidth="1"/>
    <col min="11" max="36" width="11.44140625" customWidth="1"/>
    <col min="202" max="202" width="1.33203125" customWidth="1"/>
    <col min="203" max="203" width="7.88671875" customWidth="1"/>
    <col min="204" max="204" width="8.33203125" customWidth="1"/>
    <col min="205" max="205" width="54.33203125" customWidth="1"/>
    <col min="206" max="206" width="39.77734375" customWidth="1"/>
    <col min="207" max="208" width="9.33203125" customWidth="1"/>
    <col min="209" max="209" width="15.88671875" customWidth="1"/>
    <col min="210" max="237" width="11.44140625" customWidth="1"/>
    <col min="458" max="458" width="1.33203125" customWidth="1"/>
    <col min="459" max="459" width="7.88671875" customWidth="1"/>
    <col min="460" max="460" width="8.33203125" customWidth="1"/>
    <col min="461" max="461" width="54.33203125" customWidth="1"/>
    <col min="462" max="462" width="39.77734375" customWidth="1"/>
    <col min="463" max="464" width="9.33203125" customWidth="1"/>
    <col min="465" max="465" width="15.88671875" customWidth="1"/>
    <col min="466" max="493" width="11.44140625" customWidth="1"/>
    <col min="714" max="714" width="1.33203125" customWidth="1"/>
    <col min="715" max="715" width="7.88671875" customWidth="1"/>
    <col min="716" max="716" width="8.33203125" customWidth="1"/>
    <col min="717" max="717" width="54.33203125" customWidth="1"/>
    <col min="718" max="718" width="39.77734375" customWidth="1"/>
    <col min="719" max="720" width="9.33203125" customWidth="1"/>
    <col min="721" max="721" width="15.88671875" customWidth="1"/>
    <col min="722" max="749" width="11.44140625" customWidth="1"/>
    <col min="970" max="970" width="1.33203125" customWidth="1"/>
    <col min="971" max="971" width="7.88671875" customWidth="1"/>
    <col min="972" max="972" width="8.33203125" customWidth="1"/>
    <col min="973" max="973" width="54.33203125" customWidth="1"/>
    <col min="974" max="974" width="39.77734375" customWidth="1"/>
    <col min="975" max="976" width="9.33203125" customWidth="1"/>
    <col min="977" max="977" width="15.88671875" customWidth="1"/>
    <col min="978" max="1005" width="11.44140625" customWidth="1"/>
    <col min="1226" max="1226" width="1.33203125" customWidth="1"/>
    <col min="1227" max="1227" width="7.88671875" customWidth="1"/>
    <col min="1228" max="1228" width="8.33203125" customWidth="1"/>
    <col min="1229" max="1229" width="54.33203125" customWidth="1"/>
    <col min="1230" max="1230" width="39.77734375" customWidth="1"/>
    <col min="1231" max="1232" width="9.33203125" customWidth="1"/>
    <col min="1233" max="1233" width="15.88671875" customWidth="1"/>
    <col min="1234" max="1261" width="11.44140625" customWidth="1"/>
    <col min="1482" max="1482" width="1.33203125" customWidth="1"/>
    <col min="1483" max="1483" width="7.88671875" customWidth="1"/>
    <col min="1484" max="1484" width="8.33203125" customWidth="1"/>
    <col min="1485" max="1485" width="54.33203125" customWidth="1"/>
    <col min="1486" max="1486" width="39.77734375" customWidth="1"/>
    <col min="1487" max="1488" width="9.33203125" customWidth="1"/>
    <col min="1489" max="1489" width="15.88671875" customWidth="1"/>
    <col min="1490" max="1517" width="11.44140625" customWidth="1"/>
    <col min="1738" max="1738" width="1.33203125" customWidth="1"/>
    <col min="1739" max="1739" width="7.88671875" customWidth="1"/>
    <col min="1740" max="1740" width="8.33203125" customWidth="1"/>
    <col min="1741" max="1741" width="54.33203125" customWidth="1"/>
    <col min="1742" max="1742" width="39.77734375" customWidth="1"/>
    <col min="1743" max="1744" width="9.33203125" customWidth="1"/>
    <col min="1745" max="1745" width="15.88671875" customWidth="1"/>
    <col min="1746" max="1773" width="11.44140625" customWidth="1"/>
    <col min="1994" max="1994" width="1.33203125" customWidth="1"/>
    <col min="1995" max="1995" width="7.88671875" customWidth="1"/>
    <col min="1996" max="1996" width="8.33203125" customWidth="1"/>
    <col min="1997" max="1997" width="54.33203125" customWidth="1"/>
    <col min="1998" max="1998" width="39.77734375" customWidth="1"/>
    <col min="1999" max="2000" width="9.33203125" customWidth="1"/>
    <col min="2001" max="2001" width="15.88671875" customWidth="1"/>
    <col min="2002" max="2029" width="11.44140625" customWidth="1"/>
    <col min="2250" max="2250" width="1.33203125" customWidth="1"/>
    <col min="2251" max="2251" width="7.88671875" customWidth="1"/>
    <col min="2252" max="2252" width="8.33203125" customWidth="1"/>
    <col min="2253" max="2253" width="54.33203125" customWidth="1"/>
    <col min="2254" max="2254" width="39.77734375" customWidth="1"/>
    <col min="2255" max="2256" width="9.33203125" customWidth="1"/>
    <col min="2257" max="2257" width="15.88671875" customWidth="1"/>
    <col min="2258" max="2285" width="11.44140625" customWidth="1"/>
    <col min="2506" max="2506" width="1.33203125" customWidth="1"/>
    <col min="2507" max="2507" width="7.88671875" customWidth="1"/>
    <col min="2508" max="2508" width="8.33203125" customWidth="1"/>
    <col min="2509" max="2509" width="54.33203125" customWidth="1"/>
    <col min="2510" max="2510" width="39.77734375" customWidth="1"/>
    <col min="2511" max="2512" width="9.33203125" customWidth="1"/>
    <col min="2513" max="2513" width="15.88671875" customWidth="1"/>
    <col min="2514" max="2541" width="11.44140625" customWidth="1"/>
    <col min="2762" max="2762" width="1.33203125" customWidth="1"/>
    <col min="2763" max="2763" width="7.88671875" customWidth="1"/>
    <col min="2764" max="2764" width="8.33203125" customWidth="1"/>
    <col min="2765" max="2765" width="54.33203125" customWidth="1"/>
    <col min="2766" max="2766" width="39.77734375" customWidth="1"/>
    <col min="2767" max="2768" width="9.33203125" customWidth="1"/>
    <col min="2769" max="2769" width="15.88671875" customWidth="1"/>
    <col min="2770" max="2797" width="11.44140625" customWidth="1"/>
    <col min="3018" max="3018" width="1.33203125" customWidth="1"/>
    <col min="3019" max="3019" width="7.88671875" customWidth="1"/>
    <col min="3020" max="3020" width="8.33203125" customWidth="1"/>
    <col min="3021" max="3021" width="54.33203125" customWidth="1"/>
    <col min="3022" max="3022" width="39.77734375" customWidth="1"/>
    <col min="3023" max="3024" width="9.33203125" customWidth="1"/>
    <col min="3025" max="3025" width="15.88671875" customWidth="1"/>
    <col min="3026" max="3053" width="11.44140625" customWidth="1"/>
    <col min="3274" max="3274" width="1.33203125" customWidth="1"/>
    <col min="3275" max="3275" width="7.88671875" customWidth="1"/>
    <col min="3276" max="3276" width="8.33203125" customWidth="1"/>
    <col min="3277" max="3277" width="54.33203125" customWidth="1"/>
    <col min="3278" max="3278" width="39.77734375" customWidth="1"/>
    <col min="3279" max="3280" width="9.33203125" customWidth="1"/>
    <col min="3281" max="3281" width="15.88671875" customWidth="1"/>
    <col min="3282" max="3309" width="11.44140625" customWidth="1"/>
    <col min="3530" max="3530" width="1.33203125" customWidth="1"/>
    <col min="3531" max="3531" width="7.88671875" customWidth="1"/>
    <col min="3532" max="3532" width="8.33203125" customWidth="1"/>
    <col min="3533" max="3533" width="54.33203125" customWidth="1"/>
    <col min="3534" max="3534" width="39.77734375" customWidth="1"/>
    <col min="3535" max="3536" width="9.33203125" customWidth="1"/>
    <col min="3537" max="3537" width="15.88671875" customWidth="1"/>
    <col min="3538" max="3565" width="11.44140625" customWidth="1"/>
    <col min="3786" max="3786" width="1.33203125" customWidth="1"/>
    <col min="3787" max="3787" width="7.88671875" customWidth="1"/>
    <col min="3788" max="3788" width="8.33203125" customWidth="1"/>
    <col min="3789" max="3789" width="54.33203125" customWidth="1"/>
    <col min="3790" max="3790" width="39.77734375" customWidth="1"/>
    <col min="3791" max="3792" width="9.33203125" customWidth="1"/>
    <col min="3793" max="3793" width="15.88671875" customWidth="1"/>
    <col min="3794" max="3821" width="11.44140625" customWidth="1"/>
    <col min="4042" max="4042" width="1.33203125" customWidth="1"/>
    <col min="4043" max="4043" width="7.88671875" customWidth="1"/>
    <col min="4044" max="4044" width="8.33203125" customWidth="1"/>
    <col min="4045" max="4045" width="54.33203125" customWidth="1"/>
    <col min="4046" max="4046" width="39.77734375" customWidth="1"/>
    <col min="4047" max="4048" width="9.33203125" customWidth="1"/>
    <col min="4049" max="4049" width="15.88671875" customWidth="1"/>
    <col min="4050" max="4077" width="11.44140625" customWidth="1"/>
    <col min="4298" max="4298" width="1.33203125" customWidth="1"/>
    <col min="4299" max="4299" width="7.88671875" customWidth="1"/>
    <col min="4300" max="4300" width="8.33203125" customWidth="1"/>
    <col min="4301" max="4301" width="54.33203125" customWidth="1"/>
    <col min="4302" max="4302" width="39.77734375" customWidth="1"/>
    <col min="4303" max="4304" width="9.33203125" customWidth="1"/>
    <col min="4305" max="4305" width="15.88671875" customWidth="1"/>
    <col min="4306" max="4333" width="11.44140625" customWidth="1"/>
    <col min="4554" max="4554" width="1.33203125" customWidth="1"/>
    <col min="4555" max="4555" width="7.88671875" customWidth="1"/>
    <col min="4556" max="4556" width="8.33203125" customWidth="1"/>
    <col min="4557" max="4557" width="54.33203125" customWidth="1"/>
    <col min="4558" max="4558" width="39.77734375" customWidth="1"/>
    <col min="4559" max="4560" width="9.33203125" customWidth="1"/>
    <col min="4561" max="4561" width="15.88671875" customWidth="1"/>
    <col min="4562" max="4589" width="11.44140625" customWidth="1"/>
    <col min="4810" max="4810" width="1.33203125" customWidth="1"/>
    <col min="4811" max="4811" width="7.88671875" customWidth="1"/>
    <col min="4812" max="4812" width="8.33203125" customWidth="1"/>
    <col min="4813" max="4813" width="54.33203125" customWidth="1"/>
    <col min="4814" max="4814" width="39.77734375" customWidth="1"/>
    <col min="4815" max="4816" width="9.33203125" customWidth="1"/>
    <col min="4817" max="4817" width="15.88671875" customWidth="1"/>
    <col min="4818" max="4845" width="11.44140625" customWidth="1"/>
    <col min="5066" max="5066" width="1.33203125" customWidth="1"/>
    <col min="5067" max="5067" width="7.88671875" customWidth="1"/>
    <col min="5068" max="5068" width="8.33203125" customWidth="1"/>
    <col min="5069" max="5069" width="54.33203125" customWidth="1"/>
    <col min="5070" max="5070" width="39.77734375" customWidth="1"/>
    <col min="5071" max="5072" width="9.33203125" customWidth="1"/>
    <col min="5073" max="5073" width="15.88671875" customWidth="1"/>
    <col min="5074" max="5101" width="11.44140625" customWidth="1"/>
    <col min="5322" max="5322" width="1.33203125" customWidth="1"/>
    <col min="5323" max="5323" width="7.88671875" customWidth="1"/>
    <col min="5324" max="5324" width="8.33203125" customWidth="1"/>
    <col min="5325" max="5325" width="54.33203125" customWidth="1"/>
    <col min="5326" max="5326" width="39.77734375" customWidth="1"/>
    <col min="5327" max="5328" width="9.33203125" customWidth="1"/>
    <col min="5329" max="5329" width="15.88671875" customWidth="1"/>
    <col min="5330" max="5357" width="11.44140625" customWidth="1"/>
    <col min="5578" max="5578" width="1.33203125" customWidth="1"/>
    <col min="5579" max="5579" width="7.88671875" customWidth="1"/>
    <col min="5580" max="5580" width="8.33203125" customWidth="1"/>
    <col min="5581" max="5581" width="54.33203125" customWidth="1"/>
    <col min="5582" max="5582" width="39.77734375" customWidth="1"/>
    <col min="5583" max="5584" width="9.33203125" customWidth="1"/>
    <col min="5585" max="5585" width="15.88671875" customWidth="1"/>
    <col min="5586" max="5613" width="11.44140625" customWidth="1"/>
    <col min="5834" max="5834" width="1.33203125" customWidth="1"/>
    <col min="5835" max="5835" width="7.88671875" customWidth="1"/>
    <col min="5836" max="5836" width="8.33203125" customWidth="1"/>
    <col min="5837" max="5837" width="54.33203125" customWidth="1"/>
    <col min="5838" max="5838" width="39.77734375" customWidth="1"/>
    <col min="5839" max="5840" width="9.33203125" customWidth="1"/>
    <col min="5841" max="5841" width="15.88671875" customWidth="1"/>
    <col min="5842" max="5869" width="11.44140625" customWidth="1"/>
    <col min="6090" max="6090" width="1.33203125" customWidth="1"/>
    <col min="6091" max="6091" width="7.88671875" customWidth="1"/>
    <col min="6092" max="6092" width="8.33203125" customWidth="1"/>
    <col min="6093" max="6093" width="54.33203125" customWidth="1"/>
    <col min="6094" max="6094" width="39.77734375" customWidth="1"/>
    <col min="6095" max="6096" width="9.33203125" customWidth="1"/>
    <col min="6097" max="6097" width="15.88671875" customWidth="1"/>
    <col min="6098" max="6125" width="11.44140625" customWidth="1"/>
    <col min="6346" max="6346" width="1.33203125" customWidth="1"/>
    <col min="6347" max="6347" width="7.88671875" customWidth="1"/>
    <col min="6348" max="6348" width="8.33203125" customWidth="1"/>
    <col min="6349" max="6349" width="54.33203125" customWidth="1"/>
    <col min="6350" max="6350" width="39.77734375" customWidth="1"/>
    <col min="6351" max="6352" width="9.33203125" customWidth="1"/>
    <col min="6353" max="6353" width="15.88671875" customWidth="1"/>
    <col min="6354" max="6381" width="11.44140625" customWidth="1"/>
    <col min="6602" max="6602" width="1.33203125" customWidth="1"/>
    <col min="6603" max="6603" width="7.88671875" customWidth="1"/>
    <col min="6604" max="6604" width="8.33203125" customWidth="1"/>
    <col min="6605" max="6605" width="54.33203125" customWidth="1"/>
    <col min="6606" max="6606" width="39.77734375" customWidth="1"/>
    <col min="6607" max="6608" width="9.33203125" customWidth="1"/>
    <col min="6609" max="6609" width="15.88671875" customWidth="1"/>
    <col min="6610" max="6637" width="11.44140625" customWidth="1"/>
    <col min="6858" max="6858" width="1.33203125" customWidth="1"/>
    <col min="6859" max="6859" width="7.88671875" customWidth="1"/>
    <col min="6860" max="6860" width="8.33203125" customWidth="1"/>
    <col min="6861" max="6861" width="54.33203125" customWidth="1"/>
    <col min="6862" max="6862" width="39.77734375" customWidth="1"/>
    <col min="6863" max="6864" width="9.33203125" customWidth="1"/>
    <col min="6865" max="6865" width="15.88671875" customWidth="1"/>
    <col min="6866" max="6893" width="11.44140625" customWidth="1"/>
    <col min="7114" max="7114" width="1.33203125" customWidth="1"/>
    <col min="7115" max="7115" width="7.88671875" customWidth="1"/>
    <col min="7116" max="7116" width="8.33203125" customWidth="1"/>
    <col min="7117" max="7117" width="54.33203125" customWidth="1"/>
    <col min="7118" max="7118" width="39.77734375" customWidth="1"/>
    <col min="7119" max="7120" width="9.33203125" customWidth="1"/>
    <col min="7121" max="7121" width="15.88671875" customWidth="1"/>
    <col min="7122" max="7149" width="11.44140625" customWidth="1"/>
    <col min="7370" max="7370" width="1.33203125" customWidth="1"/>
    <col min="7371" max="7371" width="7.88671875" customWidth="1"/>
    <col min="7372" max="7372" width="8.33203125" customWidth="1"/>
    <col min="7373" max="7373" width="54.33203125" customWidth="1"/>
    <col min="7374" max="7374" width="39.77734375" customWidth="1"/>
    <col min="7375" max="7376" width="9.33203125" customWidth="1"/>
    <col min="7377" max="7377" width="15.88671875" customWidth="1"/>
    <col min="7378" max="7405" width="11.44140625" customWidth="1"/>
    <col min="7626" max="7626" width="1.33203125" customWidth="1"/>
    <col min="7627" max="7627" width="7.88671875" customWidth="1"/>
    <col min="7628" max="7628" width="8.33203125" customWidth="1"/>
    <col min="7629" max="7629" width="54.33203125" customWidth="1"/>
    <col min="7630" max="7630" width="39.77734375" customWidth="1"/>
    <col min="7631" max="7632" width="9.33203125" customWidth="1"/>
    <col min="7633" max="7633" width="15.88671875" customWidth="1"/>
    <col min="7634" max="7661" width="11.44140625" customWidth="1"/>
    <col min="7882" max="7882" width="1.33203125" customWidth="1"/>
    <col min="7883" max="7883" width="7.88671875" customWidth="1"/>
    <col min="7884" max="7884" width="8.33203125" customWidth="1"/>
    <col min="7885" max="7885" width="54.33203125" customWidth="1"/>
    <col min="7886" max="7886" width="39.77734375" customWidth="1"/>
    <col min="7887" max="7888" width="9.33203125" customWidth="1"/>
    <col min="7889" max="7889" width="15.88671875" customWidth="1"/>
    <col min="7890" max="7917" width="11.44140625" customWidth="1"/>
    <col min="8138" max="8138" width="1.33203125" customWidth="1"/>
    <col min="8139" max="8139" width="7.88671875" customWidth="1"/>
    <col min="8140" max="8140" width="8.33203125" customWidth="1"/>
    <col min="8141" max="8141" width="54.33203125" customWidth="1"/>
    <col min="8142" max="8142" width="39.77734375" customWidth="1"/>
    <col min="8143" max="8144" width="9.33203125" customWidth="1"/>
    <col min="8145" max="8145" width="15.88671875" customWidth="1"/>
    <col min="8146" max="8173" width="11.44140625" customWidth="1"/>
    <col min="8394" max="8394" width="1.33203125" customWidth="1"/>
    <col min="8395" max="8395" width="7.88671875" customWidth="1"/>
    <col min="8396" max="8396" width="8.33203125" customWidth="1"/>
    <col min="8397" max="8397" width="54.33203125" customWidth="1"/>
    <col min="8398" max="8398" width="39.77734375" customWidth="1"/>
    <col min="8399" max="8400" width="9.33203125" customWidth="1"/>
    <col min="8401" max="8401" width="15.88671875" customWidth="1"/>
    <col min="8402" max="8429" width="11.44140625" customWidth="1"/>
    <col min="8650" max="8650" width="1.33203125" customWidth="1"/>
    <col min="8651" max="8651" width="7.88671875" customWidth="1"/>
    <col min="8652" max="8652" width="8.33203125" customWidth="1"/>
    <col min="8653" max="8653" width="54.33203125" customWidth="1"/>
    <col min="8654" max="8654" width="39.77734375" customWidth="1"/>
    <col min="8655" max="8656" width="9.33203125" customWidth="1"/>
    <col min="8657" max="8657" width="15.88671875" customWidth="1"/>
    <col min="8658" max="8685" width="11.44140625" customWidth="1"/>
    <col min="8906" max="8906" width="1.33203125" customWidth="1"/>
    <col min="8907" max="8907" width="7.88671875" customWidth="1"/>
    <col min="8908" max="8908" width="8.33203125" customWidth="1"/>
    <col min="8909" max="8909" width="54.33203125" customWidth="1"/>
    <col min="8910" max="8910" width="39.77734375" customWidth="1"/>
    <col min="8911" max="8912" width="9.33203125" customWidth="1"/>
    <col min="8913" max="8913" width="15.88671875" customWidth="1"/>
    <col min="8914" max="8941" width="11.44140625" customWidth="1"/>
    <col min="9162" max="9162" width="1.33203125" customWidth="1"/>
    <col min="9163" max="9163" width="7.88671875" customWidth="1"/>
    <col min="9164" max="9164" width="8.33203125" customWidth="1"/>
    <col min="9165" max="9165" width="54.33203125" customWidth="1"/>
    <col min="9166" max="9166" width="39.77734375" customWidth="1"/>
    <col min="9167" max="9168" width="9.33203125" customWidth="1"/>
    <col min="9169" max="9169" width="15.88671875" customWidth="1"/>
    <col min="9170" max="9197" width="11.44140625" customWidth="1"/>
    <col min="9418" max="9418" width="1.33203125" customWidth="1"/>
    <col min="9419" max="9419" width="7.88671875" customWidth="1"/>
    <col min="9420" max="9420" width="8.33203125" customWidth="1"/>
    <col min="9421" max="9421" width="54.33203125" customWidth="1"/>
    <col min="9422" max="9422" width="39.77734375" customWidth="1"/>
    <col min="9423" max="9424" width="9.33203125" customWidth="1"/>
    <col min="9425" max="9425" width="15.88671875" customWidth="1"/>
    <col min="9426" max="9453" width="11.44140625" customWidth="1"/>
    <col min="9674" max="9674" width="1.33203125" customWidth="1"/>
    <col min="9675" max="9675" width="7.88671875" customWidth="1"/>
    <col min="9676" max="9676" width="8.33203125" customWidth="1"/>
    <col min="9677" max="9677" width="54.33203125" customWidth="1"/>
    <col min="9678" max="9678" width="39.77734375" customWidth="1"/>
    <col min="9679" max="9680" width="9.33203125" customWidth="1"/>
    <col min="9681" max="9681" width="15.88671875" customWidth="1"/>
    <col min="9682" max="9709" width="11.44140625" customWidth="1"/>
    <col min="9930" max="9930" width="1.33203125" customWidth="1"/>
    <col min="9931" max="9931" width="7.88671875" customWidth="1"/>
    <col min="9932" max="9932" width="8.33203125" customWidth="1"/>
    <col min="9933" max="9933" width="54.33203125" customWidth="1"/>
    <col min="9934" max="9934" width="39.77734375" customWidth="1"/>
    <col min="9935" max="9936" width="9.33203125" customWidth="1"/>
    <col min="9937" max="9937" width="15.88671875" customWidth="1"/>
    <col min="9938" max="9965" width="11.44140625" customWidth="1"/>
    <col min="10186" max="10186" width="1.33203125" customWidth="1"/>
    <col min="10187" max="10187" width="7.88671875" customWidth="1"/>
    <col min="10188" max="10188" width="8.33203125" customWidth="1"/>
    <col min="10189" max="10189" width="54.33203125" customWidth="1"/>
    <col min="10190" max="10190" width="39.77734375" customWidth="1"/>
    <col min="10191" max="10192" width="9.33203125" customWidth="1"/>
    <col min="10193" max="10193" width="15.88671875" customWidth="1"/>
    <col min="10194" max="10221" width="11.44140625" customWidth="1"/>
    <col min="10442" max="10442" width="1.33203125" customWidth="1"/>
    <col min="10443" max="10443" width="7.88671875" customWidth="1"/>
    <col min="10444" max="10444" width="8.33203125" customWidth="1"/>
    <col min="10445" max="10445" width="54.33203125" customWidth="1"/>
    <col min="10446" max="10446" width="39.77734375" customWidth="1"/>
    <col min="10447" max="10448" width="9.33203125" customWidth="1"/>
    <col min="10449" max="10449" width="15.88671875" customWidth="1"/>
    <col min="10450" max="10477" width="11.44140625" customWidth="1"/>
    <col min="10698" max="10698" width="1.33203125" customWidth="1"/>
    <col min="10699" max="10699" width="7.88671875" customWidth="1"/>
    <col min="10700" max="10700" width="8.33203125" customWidth="1"/>
    <col min="10701" max="10701" width="54.33203125" customWidth="1"/>
    <col min="10702" max="10702" width="39.77734375" customWidth="1"/>
    <col min="10703" max="10704" width="9.33203125" customWidth="1"/>
    <col min="10705" max="10705" width="15.88671875" customWidth="1"/>
    <col min="10706" max="10733" width="11.44140625" customWidth="1"/>
    <col min="10954" max="10954" width="1.33203125" customWidth="1"/>
    <col min="10955" max="10955" width="7.88671875" customWidth="1"/>
    <col min="10956" max="10956" width="8.33203125" customWidth="1"/>
    <col min="10957" max="10957" width="54.33203125" customWidth="1"/>
    <col min="10958" max="10958" width="39.77734375" customWidth="1"/>
    <col min="10959" max="10960" width="9.33203125" customWidth="1"/>
    <col min="10961" max="10961" width="15.88671875" customWidth="1"/>
    <col min="10962" max="10989" width="11.44140625" customWidth="1"/>
    <col min="11210" max="11210" width="1.33203125" customWidth="1"/>
    <col min="11211" max="11211" width="7.88671875" customWidth="1"/>
    <col min="11212" max="11212" width="8.33203125" customWidth="1"/>
    <col min="11213" max="11213" width="54.33203125" customWidth="1"/>
    <col min="11214" max="11214" width="39.77734375" customWidth="1"/>
    <col min="11215" max="11216" width="9.33203125" customWidth="1"/>
    <col min="11217" max="11217" width="15.88671875" customWidth="1"/>
    <col min="11218" max="11245" width="11.44140625" customWidth="1"/>
    <col min="11466" max="11466" width="1.33203125" customWidth="1"/>
    <col min="11467" max="11467" width="7.88671875" customWidth="1"/>
    <col min="11468" max="11468" width="8.33203125" customWidth="1"/>
    <col min="11469" max="11469" width="54.33203125" customWidth="1"/>
    <col min="11470" max="11470" width="39.77734375" customWidth="1"/>
    <col min="11471" max="11472" width="9.33203125" customWidth="1"/>
    <col min="11473" max="11473" width="15.88671875" customWidth="1"/>
    <col min="11474" max="11501" width="11.44140625" customWidth="1"/>
    <col min="11722" max="11722" width="1.33203125" customWidth="1"/>
    <col min="11723" max="11723" width="7.88671875" customWidth="1"/>
    <col min="11724" max="11724" width="8.33203125" customWidth="1"/>
    <col min="11725" max="11725" width="54.33203125" customWidth="1"/>
    <col min="11726" max="11726" width="39.77734375" customWidth="1"/>
    <col min="11727" max="11728" width="9.33203125" customWidth="1"/>
    <col min="11729" max="11729" width="15.88671875" customWidth="1"/>
    <col min="11730" max="11757" width="11.44140625" customWidth="1"/>
    <col min="11978" max="11978" width="1.33203125" customWidth="1"/>
    <col min="11979" max="11979" width="7.88671875" customWidth="1"/>
    <col min="11980" max="11980" width="8.33203125" customWidth="1"/>
    <col min="11981" max="11981" width="54.33203125" customWidth="1"/>
    <col min="11982" max="11982" width="39.77734375" customWidth="1"/>
    <col min="11983" max="11984" width="9.33203125" customWidth="1"/>
    <col min="11985" max="11985" width="15.88671875" customWidth="1"/>
    <col min="11986" max="12013" width="11.44140625" customWidth="1"/>
    <col min="12234" max="12234" width="1.33203125" customWidth="1"/>
    <col min="12235" max="12235" width="7.88671875" customWidth="1"/>
    <col min="12236" max="12236" width="8.33203125" customWidth="1"/>
    <col min="12237" max="12237" width="54.33203125" customWidth="1"/>
    <col min="12238" max="12238" width="39.77734375" customWidth="1"/>
    <col min="12239" max="12240" width="9.33203125" customWidth="1"/>
    <col min="12241" max="12241" width="15.88671875" customWidth="1"/>
    <col min="12242" max="12269" width="11.44140625" customWidth="1"/>
    <col min="12490" max="12490" width="1.33203125" customWidth="1"/>
    <col min="12491" max="12491" width="7.88671875" customWidth="1"/>
    <col min="12492" max="12492" width="8.33203125" customWidth="1"/>
    <col min="12493" max="12493" width="54.33203125" customWidth="1"/>
    <col min="12494" max="12494" width="39.77734375" customWidth="1"/>
    <col min="12495" max="12496" width="9.33203125" customWidth="1"/>
    <col min="12497" max="12497" width="15.88671875" customWidth="1"/>
    <col min="12498" max="12525" width="11.44140625" customWidth="1"/>
    <col min="12746" max="12746" width="1.33203125" customWidth="1"/>
    <col min="12747" max="12747" width="7.88671875" customWidth="1"/>
    <col min="12748" max="12748" width="8.33203125" customWidth="1"/>
    <col min="12749" max="12749" width="54.33203125" customWidth="1"/>
    <col min="12750" max="12750" width="39.77734375" customWidth="1"/>
    <col min="12751" max="12752" width="9.33203125" customWidth="1"/>
    <col min="12753" max="12753" width="15.88671875" customWidth="1"/>
    <col min="12754" max="12781" width="11.44140625" customWidth="1"/>
    <col min="13002" max="13002" width="1.33203125" customWidth="1"/>
    <col min="13003" max="13003" width="7.88671875" customWidth="1"/>
    <col min="13004" max="13004" width="8.33203125" customWidth="1"/>
    <col min="13005" max="13005" width="54.33203125" customWidth="1"/>
    <col min="13006" max="13006" width="39.77734375" customWidth="1"/>
    <col min="13007" max="13008" width="9.33203125" customWidth="1"/>
    <col min="13009" max="13009" width="15.88671875" customWidth="1"/>
    <col min="13010" max="13037" width="11.44140625" customWidth="1"/>
    <col min="13258" max="13258" width="1.33203125" customWidth="1"/>
    <col min="13259" max="13259" width="7.88671875" customWidth="1"/>
    <col min="13260" max="13260" width="8.33203125" customWidth="1"/>
    <col min="13261" max="13261" width="54.33203125" customWidth="1"/>
    <col min="13262" max="13262" width="39.77734375" customWidth="1"/>
    <col min="13263" max="13264" width="9.33203125" customWidth="1"/>
    <col min="13265" max="13265" width="15.88671875" customWidth="1"/>
    <col min="13266" max="13293" width="11.44140625" customWidth="1"/>
    <col min="13514" max="13514" width="1.33203125" customWidth="1"/>
    <col min="13515" max="13515" width="7.88671875" customWidth="1"/>
    <col min="13516" max="13516" width="8.33203125" customWidth="1"/>
    <col min="13517" max="13517" width="54.33203125" customWidth="1"/>
    <col min="13518" max="13518" width="39.77734375" customWidth="1"/>
    <col min="13519" max="13520" width="9.33203125" customWidth="1"/>
    <col min="13521" max="13521" width="15.88671875" customWidth="1"/>
    <col min="13522" max="13549" width="11.44140625" customWidth="1"/>
    <col min="13770" max="13770" width="1.33203125" customWidth="1"/>
    <col min="13771" max="13771" width="7.88671875" customWidth="1"/>
    <col min="13772" max="13772" width="8.33203125" customWidth="1"/>
    <col min="13773" max="13773" width="54.33203125" customWidth="1"/>
    <col min="13774" max="13774" width="39.77734375" customWidth="1"/>
    <col min="13775" max="13776" width="9.33203125" customWidth="1"/>
    <col min="13777" max="13777" width="15.88671875" customWidth="1"/>
    <col min="13778" max="13805" width="11.44140625" customWidth="1"/>
    <col min="14026" max="14026" width="1.33203125" customWidth="1"/>
    <col min="14027" max="14027" width="7.88671875" customWidth="1"/>
    <col min="14028" max="14028" width="8.33203125" customWidth="1"/>
    <col min="14029" max="14029" width="54.33203125" customWidth="1"/>
    <col min="14030" max="14030" width="39.77734375" customWidth="1"/>
    <col min="14031" max="14032" width="9.33203125" customWidth="1"/>
    <col min="14033" max="14033" width="15.88671875" customWidth="1"/>
    <col min="14034" max="14061" width="11.44140625" customWidth="1"/>
    <col min="14282" max="14282" width="1.33203125" customWidth="1"/>
    <col min="14283" max="14283" width="7.88671875" customWidth="1"/>
    <col min="14284" max="14284" width="8.33203125" customWidth="1"/>
    <col min="14285" max="14285" width="54.33203125" customWidth="1"/>
    <col min="14286" max="14286" width="39.77734375" customWidth="1"/>
    <col min="14287" max="14288" width="9.33203125" customWidth="1"/>
    <col min="14289" max="14289" width="15.88671875" customWidth="1"/>
    <col min="14290" max="14317" width="11.44140625" customWidth="1"/>
    <col min="14538" max="14538" width="1.33203125" customWidth="1"/>
    <col min="14539" max="14539" width="7.88671875" customWidth="1"/>
    <col min="14540" max="14540" width="8.33203125" customWidth="1"/>
    <col min="14541" max="14541" width="54.33203125" customWidth="1"/>
    <col min="14542" max="14542" width="39.77734375" customWidth="1"/>
    <col min="14543" max="14544" width="9.33203125" customWidth="1"/>
    <col min="14545" max="14545" width="15.88671875" customWidth="1"/>
    <col min="14546" max="14573" width="11.44140625" customWidth="1"/>
    <col min="14794" max="14794" width="1.33203125" customWidth="1"/>
    <col min="14795" max="14795" width="7.88671875" customWidth="1"/>
    <col min="14796" max="14796" width="8.33203125" customWidth="1"/>
    <col min="14797" max="14797" width="54.33203125" customWidth="1"/>
    <col min="14798" max="14798" width="39.77734375" customWidth="1"/>
    <col min="14799" max="14800" width="9.33203125" customWidth="1"/>
    <col min="14801" max="14801" width="15.88671875" customWidth="1"/>
    <col min="14802" max="14829" width="11.44140625" customWidth="1"/>
    <col min="15050" max="15050" width="1.33203125" customWidth="1"/>
    <col min="15051" max="15051" width="7.88671875" customWidth="1"/>
    <col min="15052" max="15052" width="8.33203125" customWidth="1"/>
    <col min="15053" max="15053" width="54.33203125" customWidth="1"/>
    <col min="15054" max="15054" width="39.77734375" customWidth="1"/>
    <col min="15055" max="15056" width="9.33203125" customWidth="1"/>
    <col min="15057" max="15057" width="15.88671875" customWidth="1"/>
    <col min="15058" max="15085" width="11.44140625" customWidth="1"/>
    <col min="15306" max="15306" width="1.33203125" customWidth="1"/>
    <col min="15307" max="15307" width="7.88671875" customWidth="1"/>
    <col min="15308" max="15308" width="8.33203125" customWidth="1"/>
    <col min="15309" max="15309" width="54.33203125" customWidth="1"/>
    <col min="15310" max="15310" width="39.77734375" customWidth="1"/>
    <col min="15311" max="15312" width="9.33203125" customWidth="1"/>
    <col min="15313" max="15313" width="15.88671875" customWidth="1"/>
    <col min="15314" max="15341" width="11.44140625" customWidth="1"/>
    <col min="15562" max="15562" width="1.33203125" customWidth="1"/>
    <col min="15563" max="15563" width="7.88671875" customWidth="1"/>
    <col min="15564" max="15564" width="8.33203125" customWidth="1"/>
    <col min="15565" max="15565" width="54.33203125" customWidth="1"/>
    <col min="15566" max="15566" width="39.77734375" customWidth="1"/>
    <col min="15567" max="15568" width="9.33203125" customWidth="1"/>
    <col min="15569" max="15569" width="15.88671875" customWidth="1"/>
    <col min="15570" max="15597" width="11.44140625" customWidth="1"/>
    <col min="15818" max="15818" width="1.33203125" customWidth="1"/>
    <col min="15819" max="15819" width="7.88671875" customWidth="1"/>
    <col min="15820" max="15820" width="8.33203125" customWidth="1"/>
    <col min="15821" max="15821" width="54.33203125" customWidth="1"/>
    <col min="15822" max="15822" width="39.77734375" customWidth="1"/>
    <col min="15823" max="15824" width="9.33203125" customWidth="1"/>
    <col min="15825" max="15825" width="15.88671875" customWidth="1"/>
    <col min="15826" max="15853" width="11.44140625" customWidth="1"/>
    <col min="16074" max="16074" width="1.33203125" customWidth="1"/>
    <col min="16075" max="16075" width="7.88671875" customWidth="1"/>
    <col min="16076" max="16076" width="8.33203125" customWidth="1"/>
    <col min="16077" max="16077" width="54.33203125" customWidth="1"/>
    <col min="16078" max="16078" width="39.77734375" customWidth="1"/>
    <col min="16079" max="16080" width="9.33203125" customWidth="1"/>
    <col min="16081" max="16081" width="15.88671875" customWidth="1"/>
    <col min="16082" max="16109" width="11.44140625" customWidth="1"/>
  </cols>
  <sheetData>
    <row r="1" spans="1:92" ht="18.75" thickBot="1" x14ac:dyDescent="0.25">
      <c r="A1" s="119"/>
      <c r="B1" s="145"/>
      <c r="C1" s="161" t="s">
        <v>332</v>
      </c>
      <c r="D1" s="162"/>
      <c r="E1" s="163"/>
      <c r="F1" s="164"/>
      <c r="G1" s="164"/>
      <c r="H1" s="165"/>
      <c r="I1" s="741"/>
      <c r="J1" s="722"/>
      <c r="K1" s="165"/>
      <c r="L1" s="166"/>
      <c r="M1" s="165"/>
      <c r="N1" s="164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</row>
    <row r="2" spans="1:92" ht="46.5" customHeight="1" thickBot="1" x14ac:dyDescent="0.25">
      <c r="A2" s="167"/>
      <c r="B2" s="168"/>
      <c r="C2" s="127" t="s">
        <v>106</v>
      </c>
      <c r="D2" s="128" t="s">
        <v>135</v>
      </c>
      <c r="E2" s="169" t="s">
        <v>107</v>
      </c>
      <c r="F2" s="128" t="s">
        <v>136</v>
      </c>
      <c r="G2" s="170" t="s">
        <v>182</v>
      </c>
      <c r="H2" s="172"/>
      <c r="I2" s="172"/>
      <c r="J2" s="172"/>
      <c r="K2" s="648" t="str">
        <f>'WRZ summary'!G5</f>
        <v>Revised Base Year 2019-20</v>
      </c>
      <c r="L2" s="173" t="str">
        <f>'WRZ summary'!H5</f>
        <v>2020-21</v>
      </c>
      <c r="M2" s="173" t="str">
        <f>'WRZ summary'!I5</f>
        <v>2021-22</v>
      </c>
      <c r="N2" s="173" t="str">
        <f>'WRZ summary'!J5</f>
        <v>2022-23</v>
      </c>
      <c r="O2" s="173" t="str">
        <f>'WRZ summary'!K5</f>
        <v>2023-24</v>
      </c>
      <c r="P2" s="173" t="str">
        <f>'WRZ summary'!L5</f>
        <v>2024-25</v>
      </c>
      <c r="Q2" s="173" t="str">
        <f>'WRZ summary'!M5</f>
        <v>2025-26</v>
      </c>
      <c r="R2" s="173" t="str">
        <f>'WRZ summary'!N5</f>
        <v>2026-27</v>
      </c>
      <c r="S2" s="173" t="str">
        <f>'WRZ summary'!O5</f>
        <v>2027-28</v>
      </c>
      <c r="T2" s="173" t="str">
        <f>'WRZ summary'!P5</f>
        <v>2028-29</v>
      </c>
      <c r="U2" s="173" t="str">
        <f>'WRZ summary'!Q5</f>
        <v>2029-30</v>
      </c>
      <c r="V2" s="173" t="str">
        <f>'WRZ summary'!R5</f>
        <v>2030-31</v>
      </c>
      <c r="W2" s="173" t="str">
        <f>'WRZ summary'!S5</f>
        <v>2031-32</v>
      </c>
      <c r="X2" s="173" t="str">
        <f>'WRZ summary'!T5</f>
        <v>2032-33</v>
      </c>
      <c r="Y2" s="173" t="str">
        <f>'WRZ summary'!U5</f>
        <v>2033-34</v>
      </c>
      <c r="Z2" s="173" t="str">
        <f>'WRZ summary'!V5</f>
        <v>2034-35</v>
      </c>
      <c r="AA2" s="173" t="str">
        <f>'WRZ summary'!W5</f>
        <v>2035-36</v>
      </c>
      <c r="AB2" s="173" t="str">
        <f>'WRZ summary'!X5</f>
        <v>2036-37</v>
      </c>
      <c r="AC2" s="173" t="str">
        <f>'WRZ summary'!Y5</f>
        <v>2037-38</v>
      </c>
      <c r="AD2" s="173" t="str">
        <f>'WRZ summary'!Z5</f>
        <v>2038-39</v>
      </c>
      <c r="AE2" s="173" t="str">
        <f>'WRZ summary'!AA5</f>
        <v>2039-40</v>
      </c>
      <c r="AF2" s="173" t="str">
        <f>'WRZ summary'!AB5</f>
        <v>2040-41</v>
      </c>
      <c r="AG2" s="173" t="str">
        <f>'WRZ summary'!AC5</f>
        <v>2041-42</v>
      </c>
      <c r="AH2" s="173" t="str">
        <f>'WRZ summary'!AD5</f>
        <v>2042-43</v>
      </c>
      <c r="AI2" s="173" t="str">
        <f>'WRZ summary'!AE5</f>
        <v>2043-44</v>
      </c>
      <c r="AJ2" s="174" t="str">
        <f>'WRZ summary'!AF5</f>
        <v>2044-45</v>
      </c>
    </row>
    <row r="3" spans="1:92" x14ac:dyDescent="0.2">
      <c r="A3" s="135"/>
      <c r="B3" s="742" t="s">
        <v>333</v>
      </c>
      <c r="C3" s="289" t="s">
        <v>334</v>
      </c>
      <c r="D3" s="387" t="s">
        <v>335</v>
      </c>
      <c r="E3" s="387" t="s">
        <v>336</v>
      </c>
      <c r="F3" s="289" t="s">
        <v>70</v>
      </c>
      <c r="G3" s="262">
        <v>2</v>
      </c>
      <c r="H3" s="334"/>
      <c r="I3" s="334"/>
      <c r="J3" s="334"/>
      <c r="K3" s="649">
        <f>SUM('3. BL Demand'!K3:K6,'3. BL Demand'!K28:K29,'3. BL Demand'!K34:K35)</f>
        <v>177.97784150335474</v>
      </c>
      <c r="L3" s="327">
        <f>SUM('3. BL Demand'!L3:L6,'3. BL Demand'!L28:L29,'3. BL Demand'!L34:L35)</f>
        <v>176.8907859428268</v>
      </c>
      <c r="M3" s="388">
        <f>SUM('3. BL Demand'!M3:M6,'3. BL Demand'!M28:M29,'3. BL Demand'!M34:M35)</f>
        <v>178.14488385418829</v>
      </c>
      <c r="N3" s="388">
        <f>SUM('3. BL Demand'!N3:N6,'3. BL Demand'!N28:N29,'3. BL Demand'!N34:N35)</f>
        <v>178.79927147071709</v>
      </c>
      <c r="O3" s="388">
        <f>SUM('3. BL Demand'!O3:O6,'3. BL Demand'!O28:O29,'3. BL Demand'!O34:O35)</f>
        <v>180.72534212796245</v>
      </c>
      <c r="P3" s="388">
        <f>SUM('3. BL Demand'!P3:P6,'3. BL Demand'!P28:P29,'3. BL Demand'!P34:P35)</f>
        <v>181.36249189610959</v>
      </c>
      <c r="Q3" s="388">
        <f>SUM('3. BL Demand'!Q3:Q6,'3. BL Demand'!Q28:Q29,'3. BL Demand'!Q34:Q35)</f>
        <v>182.40487918266797</v>
      </c>
      <c r="R3" s="388">
        <f>SUM('3. BL Demand'!R3:R6,'3. BL Demand'!R28:R29,'3. BL Demand'!R34:R35)</f>
        <v>183.08638783665296</v>
      </c>
      <c r="S3" s="388">
        <f>SUM('3. BL Demand'!S3:S6,'3. BL Demand'!S28:S29,'3. BL Demand'!S34:S35)</f>
        <v>184.12846730145736</v>
      </c>
      <c r="T3" s="388">
        <f>SUM('3. BL Demand'!T3:T6,'3. BL Demand'!T28:T29,'3. BL Demand'!T34:T35)</f>
        <v>184.69800710677637</v>
      </c>
      <c r="U3" s="388">
        <f>SUM('3. BL Demand'!U3:U6,'3. BL Demand'!U28:U29,'3. BL Demand'!U34:U35)</f>
        <v>185.76198648626823</v>
      </c>
      <c r="V3" s="388">
        <f>SUM('3. BL Demand'!V3:V6,'3. BL Demand'!V28:V29,'3. BL Demand'!V34:V35)</f>
        <v>185.91186737269001</v>
      </c>
      <c r="W3" s="388">
        <f>SUM('3. BL Demand'!W3:W6,'3. BL Demand'!W28:W29,'3. BL Demand'!W34:W35)</f>
        <v>186.80021351489808</v>
      </c>
      <c r="X3" s="388">
        <f>SUM('3. BL Demand'!X3:X6,'3. BL Demand'!X28:X29,'3. BL Demand'!X34:X35)</f>
        <v>187.16396637483766</v>
      </c>
      <c r="Y3" s="388">
        <f>SUM('3. BL Demand'!Y3:Y6,'3. BL Demand'!Y28:Y29,'3. BL Demand'!Y34:Y35)</f>
        <v>188.3479640432227</v>
      </c>
      <c r="Z3" s="388">
        <f>SUM('3. BL Demand'!Z3:Z6,'3. BL Demand'!Z28:Z29,'3. BL Demand'!Z34:Z35)</f>
        <v>188.5213091906345</v>
      </c>
      <c r="AA3" s="388">
        <f>SUM('3. BL Demand'!AA3:AA6,'3. BL Demand'!AA28:AA29,'3. BL Demand'!AA34:AA35)</f>
        <v>188.69298994573751</v>
      </c>
      <c r="AB3" s="388">
        <f>SUM('3. BL Demand'!AB3:AB6,'3. BL Demand'!AB28:AB29,'3. BL Demand'!AB34:AB35)</f>
        <v>189.72019844037547</v>
      </c>
      <c r="AC3" s="388">
        <f>SUM('3. BL Demand'!AC3:AC6,'3. BL Demand'!AC28:AC29,'3. BL Demand'!AC34:AC35)</f>
        <v>190.27949709231913</v>
      </c>
      <c r="AD3" s="388">
        <f>SUM('3. BL Demand'!AD3:AD6,'3. BL Demand'!AD28:AD29,'3. BL Demand'!AD34:AD35)</f>
        <v>190.54629926351404</v>
      </c>
      <c r="AE3" s="388">
        <f>SUM('3. BL Demand'!AE3:AE6,'3. BL Demand'!AE28:AE29,'3. BL Demand'!AE34:AE35)</f>
        <v>191.73886607862616</v>
      </c>
      <c r="AF3" s="388">
        <f>SUM('3. BL Demand'!AF3:AF6,'3. BL Demand'!AF28:AF29,'3. BL Demand'!AF34:AF35)</f>
        <v>191.89407383909133</v>
      </c>
      <c r="AG3" s="388">
        <f>SUM('3. BL Demand'!AG3:AG6,'3. BL Demand'!AG28:AG29,'3. BL Demand'!AG34:AG35)</f>
        <v>192.87124226659927</v>
      </c>
      <c r="AH3" s="388">
        <f>SUM('3. BL Demand'!AH3:AH6,'3. BL Demand'!AH28:AH29,'3. BL Demand'!AH34:AH35)</f>
        <v>192.74221730109232</v>
      </c>
      <c r="AI3" s="388">
        <f>SUM('3. BL Demand'!AI3:AI6,'3. BL Demand'!AI28:AI29,'3. BL Demand'!AI34:AI35)</f>
        <v>193.82568647039523</v>
      </c>
      <c r="AJ3" s="388">
        <f>SUM('3. BL Demand'!AJ3:AJ6,'3. BL Demand'!AJ28:AJ29,'3. BL Demand'!AJ34:AJ35)</f>
        <v>194.6906192320595</v>
      </c>
    </row>
    <row r="4" spans="1:92" x14ac:dyDescent="0.2">
      <c r="A4" s="135"/>
      <c r="B4" s="743"/>
      <c r="C4" s="289" t="s">
        <v>337</v>
      </c>
      <c r="D4" s="348" t="s">
        <v>338</v>
      </c>
      <c r="E4" s="389" t="s">
        <v>339</v>
      </c>
      <c r="F4" s="312" t="s">
        <v>70</v>
      </c>
      <c r="G4" s="312">
        <v>2</v>
      </c>
      <c r="H4" s="334"/>
      <c r="I4" s="334"/>
      <c r="J4" s="334"/>
      <c r="K4" s="649">
        <f>('2. BL Supply'!K20+'2. BL Supply'!K21)-('2. BL Supply'!K29+'2. BL Supply'!K30)</f>
        <v>184.33</v>
      </c>
      <c r="L4" s="327">
        <f>('2. BL Supply'!L20+'2. BL Supply'!L21)-('2. BL Supply'!L29+'2. BL Supply'!L30)</f>
        <v>184.2945</v>
      </c>
      <c r="M4" s="327">
        <f>('2. BL Supply'!M20+'2. BL Supply'!M21)-('2. BL Supply'!M29+'2. BL Supply'!M30)</f>
        <v>184.25900000000001</v>
      </c>
      <c r="N4" s="327">
        <f>('2. BL Supply'!N20+'2. BL Supply'!N21)-('2. BL Supply'!N29+'2. BL Supply'!N30)</f>
        <v>184.2235</v>
      </c>
      <c r="O4" s="327">
        <f>('2. BL Supply'!O20+'2. BL Supply'!O21)-('2. BL Supply'!O29+'2. BL Supply'!O30)</f>
        <v>184.18800000000002</v>
      </c>
      <c r="P4" s="327">
        <f>('2. BL Supply'!P20+'2. BL Supply'!P21)-('2. BL Supply'!P29+'2. BL Supply'!P30)</f>
        <v>184.1525</v>
      </c>
      <c r="Q4" s="327">
        <f>('2. BL Supply'!Q20+'2. BL Supply'!Q21)-('2. BL Supply'!Q29+'2. BL Supply'!Q30)</f>
        <v>184.11700000000002</v>
      </c>
      <c r="R4" s="327">
        <f>('2. BL Supply'!R20+'2. BL Supply'!R21)-('2. BL Supply'!R29+'2. BL Supply'!R30)</f>
        <v>184.08150000000001</v>
      </c>
      <c r="S4" s="327">
        <f>('2. BL Supply'!S20+'2. BL Supply'!S21)-('2. BL Supply'!S29+'2. BL Supply'!S30)</f>
        <v>184.04599999999999</v>
      </c>
      <c r="T4" s="327">
        <f>('2. BL Supply'!T20+'2. BL Supply'!T21)-('2. BL Supply'!T29+'2. BL Supply'!T30)</f>
        <v>184.01050000000001</v>
      </c>
      <c r="U4" s="327">
        <f>('2. BL Supply'!U20+'2. BL Supply'!U21)-('2. BL Supply'!U29+'2. BL Supply'!U30)</f>
        <v>183.97499999999999</v>
      </c>
      <c r="V4" s="327">
        <f>('2. BL Supply'!V20+'2. BL Supply'!V21)-('2. BL Supply'!V29+'2. BL Supply'!V30)</f>
        <v>183.93950000000001</v>
      </c>
      <c r="W4" s="327">
        <f>('2. BL Supply'!W20+'2. BL Supply'!W21)-('2. BL Supply'!W29+'2. BL Supply'!W30)</f>
        <v>183.904</v>
      </c>
      <c r="X4" s="327">
        <f>('2. BL Supply'!X20+'2. BL Supply'!X21)-('2. BL Supply'!X29+'2. BL Supply'!X30)</f>
        <v>183.86850000000001</v>
      </c>
      <c r="Y4" s="327">
        <f>('2. BL Supply'!Y20+'2. BL Supply'!Y21)-('2. BL Supply'!Y29+'2. BL Supply'!Y30)</f>
        <v>183.833</v>
      </c>
      <c r="Z4" s="327">
        <f>('2. BL Supply'!Z20+'2. BL Supply'!Z21)-('2. BL Supply'!Z29+'2. BL Supply'!Z30)</f>
        <v>183.79750000000001</v>
      </c>
      <c r="AA4" s="327">
        <f>('2. BL Supply'!AA20+'2. BL Supply'!AA21)-('2. BL Supply'!AA29+'2. BL Supply'!AA30)</f>
        <v>183.762</v>
      </c>
      <c r="AB4" s="327">
        <f>('2. BL Supply'!AB20+'2. BL Supply'!AB21)-('2. BL Supply'!AB29+'2. BL Supply'!AB30)</f>
        <v>183.72650000000002</v>
      </c>
      <c r="AC4" s="327">
        <f>('2. BL Supply'!AC20+'2. BL Supply'!AC21)-('2. BL Supply'!AC29+'2. BL Supply'!AC30)</f>
        <v>183.691</v>
      </c>
      <c r="AD4" s="327">
        <f>('2. BL Supply'!AD20+'2. BL Supply'!AD21)-('2. BL Supply'!AD29+'2. BL Supply'!AD30)</f>
        <v>183.65550000000002</v>
      </c>
      <c r="AE4" s="327">
        <f>('2. BL Supply'!AE20+'2. BL Supply'!AE21)-('2. BL Supply'!AE29+'2. BL Supply'!AE30)</f>
        <v>183.62</v>
      </c>
      <c r="AF4" s="327">
        <f>('2. BL Supply'!AF20+'2. BL Supply'!AF21)-('2. BL Supply'!AF29+'2. BL Supply'!AF30)</f>
        <v>183.58450000000002</v>
      </c>
      <c r="AG4" s="327">
        <f>('2. BL Supply'!AG20+'2. BL Supply'!AG21)-('2. BL Supply'!AG29+'2. BL Supply'!AG30)</f>
        <v>183.54900000000001</v>
      </c>
      <c r="AH4" s="327">
        <f>('2. BL Supply'!AH20+'2. BL Supply'!AH21)-('2. BL Supply'!AH29+'2. BL Supply'!AH30)</f>
        <v>183.51349999999999</v>
      </c>
      <c r="AI4" s="327">
        <f>('2. BL Supply'!AI20+'2. BL Supply'!AI21)-('2. BL Supply'!AI29+'2. BL Supply'!AI30)</f>
        <v>183.47800000000001</v>
      </c>
      <c r="AJ4" s="344">
        <f>('2. BL Supply'!AJ20+'2. BL Supply'!AJ21)-('2. BL Supply'!AJ29+'2. BL Supply'!AJ30)</f>
        <v>183.4425</v>
      </c>
    </row>
    <row r="5" spans="1:92" x14ac:dyDescent="0.2">
      <c r="A5" s="135"/>
      <c r="B5" s="743"/>
      <c r="C5" s="289" t="s">
        <v>68</v>
      </c>
      <c r="D5" s="348" t="s">
        <v>340</v>
      </c>
      <c r="E5" s="389" t="s">
        <v>341</v>
      </c>
      <c r="F5" s="312" t="s">
        <v>70</v>
      </c>
      <c r="G5" s="312">
        <v>2</v>
      </c>
      <c r="H5" s="334"/>
      <c r="I5" s="334"/>
      <c r="J5" s="334"/>
      <c r="K5" s="649">
        <f>K4+('2. BL Supply'!K4+'2. BL Supply'!K7)-('2. BL Supply'!K10+'2. BL Supply'!K14)</f>
        <v>161.83000000000001</v>
      </c>
      <c r="L5" s="327">
        <f>L4+('2. BL Supply'!L4+'2. BL Supply'!L7)-('2. BL Supply'!L10+'2. BL Supply'!L14)</f>
        <v>154.2945</v>
      </c>
      <c r="M5" s="327">
        <f>M4+('2. BL Supply'!M4+'2. BL Supply'!M7)-('2. BL Supply'!M10+'2. BL Supply'!M14)</f>
        <v>154.25900000000001</v>
      </c>
      <c r="N5" s="327">
        <f>N4+('2. BL Supply'!N4+'2. BL Supply'!N7)-('2. BL Supply'!N10+'2. BL Supply'!N14)</f>
        <v>154.2235</v>
      </c>
      <c r="O5" s="327">
        <f>O4+('2. BL Supply'!O4+'2. BL Supply'!O7)-('2. BL Supply'!O10+'2. BL Supply'!O14)</f>
        <v>154.18800000000002</v>
      </c>
      <c r="P5" s="327">
        <f>P4+('2. BL Supply'!P4+'2. BL Supply'!P7)-('2. BL Supply'!P10+'2. BL Supply'!P14)</f>
        <v>145.1525</v>
      </c>
      <c r="Q5" s="327">
        <f>Q4+('2. BL Supply'!Q4+'2. BL Supply'!Q7)-('2. BL Supply'!Q10+'2. BL Supply'!Q14)</f>
        <v>145.11700000000002</v>
      </c>
      <c r="R5" s="327">
        <f>R4+('2. BL Supply'!R4+'2. BL Supply'!R7)-('2. BL Supply'!R10+'2. BL Supply'!R14)</f>
        <v>145.08150000000001</v>
      </c>
      <c r="S5" s="327">
        <f>S4+('2. BL Supply'!S4+'2. BL Supply'!S7)-('2. BL Supply'!S10+'2. BL Supply'!S14)</f>
        <v>145.04599999999999</v>
      </c>
      <c r="T5" s="327">
        <f>T4+('2. BL Supply'!T4+'2. BL Supply'!T7)-('2. BL Supply'!T10+'2. BL Supply'!T14)</f>
        <v>145.01050000000001</v>
      </c>
      <c r="U5" s="327">
        <f>U4+('2. BL Supply'!U4+'2. BL Supply'!U7)-('2. BL Supply'!U10+'2. BL Supply'!U14)</f>
        <v>123.97499999999999</v>
      </c>
      <c r="V5" s="327">
        <f>V4+('2. BL Supply'!V4+'2. BL Supply'!V7)-('2. BL Supply'!V10+'2. BL Supply'!V14)</f>
        <v>123.93950000000001</v>
      </c>
      <c r="W5" s="327">
        <f>W4+('2. BL Supply'!W4+'2. BL Supply'!W7)-('2. BL Supply'!W10+'2. BL Supply'!W14)</f>
        <v>123.904</v>
      </c>
      <c r="X5" s="327">
        <f>X4+('2. BL Supply'!X4+'2. BL Supply'!X7)-('2. BL Supply'!X10+'2. BL Supply'!X14)</f>
        <v>123.86850000000001</v>
      </c>
      <c r="Y5" s="327">
        <f>Y4+('2. BL Supply'!Y4+'2. BL Supply'!Y7)-('2. BL Supply'!Y10+'2. BL Supply'!Y14)</f>
        <v>123.833</v>
      </c>
      <c r="Z5" s="327">
        <f>Z4+('2. BL Supply'!Z4+'2. BL Supply'!Z7)-('2. BL Supply'!Z10+'2. BL Supply'!Z14)</f>
        <v>123.79750000000001</v>
      </c>
      <c r="AA5" s="327">
        <f>AA4+('2. BL Supply'!AA4+'2. BL Supply'!AA7)-('2. BL Supply'!AA10+'2. BL Supply'!AA14)</f>
        <v>123.762</v>
      </c>
      <c r="AB5" s="327">
        <f>AB4+('2. BL Supply'!AB4+'2. BL Supply'!AB7)-('2. BL Supply'!AB10+'2. BL Supply'!AB14)</f>
        <v>123.72650000000002</v>
      </c>
      <c r="AC5" s="327">
        <f>AC4+('2. BL Supply'!AC4+'2. BL Supply'!AC7)-('2. BL Supply'!AC10+'2. BL Supply'!AC14)</f>
        <v>123.691</v>
      </c>
      <c r="AD5" s="327">
        <f>AD4+('2. BL Supply'!AD4+'2. BL Supply'!AD7)-('2. BL Supply'!AD10+'2. BL Supply'!AD14)</f>
        <v>123.65550000000002</v>
      </c>
      <c r="AE5" s="327">
        <f>AE4+('2. BL Supply'!AE4+'2. BL Supply'!AE7)-('2. BL Supply'!AE10+'2. BL Supply'!AE14)</f>
        <v>123.62</v>
      </c>
      <c r="AF5" s="327">
        <f>AF4+('2. BL Supply'!AF4+'2. BL Supply'!AF7)-('2. BL Supply'!AF10+'2. BL Supply'!AF14)</f>
        <v>123.58450000000002</v>
      </c>
      <c r="AG5" s="327">
        <f>AG4+('2. BL Supply'!AG4+'2. BL Supply'!AG7)-('2. BL Supply'!AG10+'2. BL Supply'!AG14)</f>
        <v>123.54900000000001</v>
      </c>
      <c r="AH5" s="327">
        <f>AH4+('2. BL Supply'!AH4+'2. BL Supply'!AH7)-('2. BL Supply'!AH10+'2. BL Supply'!AH14)</f>
        <v>123.51349999999999</v>
      </c>
      <c r="AI5" s="327">
        <f>AI4+('2. BL Supply'!AI4+'2. BL Supply'!AI7)-('2. BL Supply'!AI10+'2. BL Supply'!AI14)</f>
        <v>123.47800000000001</v>
      </c>
      <c r="AJ5" s="327">
        <f>AJ4+('2. BL Supply'!AJ4+'2. BL Supply'!AJ7)-('2. BL Supply'!AJ10+'2. BL Supply'!AJ14)</f>
        <v>123.4425</v>
      </c>
    </row>
    <row r="6" spans="1:92" x14ac:dyDescent="0.2">
      <c r="A6" s="135"/>
      <c r="B6" s="743"/>
      <c r="C6" s="240" t="s">
        <v>342</v>
      </c>
      <c r="D6" s="345" t="s">
        <v>343</v>
      </c>
      <c r="E6" s="346" t="s">
        <v>118</v>
      </c>
      <c r="F6" s="347" t="s">
        <v>70</v>
      </c>
      <c r="G6" s="347">
        <v>2</v>
      </c>
      <c r="H6" s="334"/>
      <c r="I6" s="334"/>
      <c r="J6" s="334"/>
      <c r="K6" s="649">
        <v>0.35</v>
      </c>
      <c r="L6" s="342">
        <v>0.28999999999999998</v>
      </c>
      <c r="M6" s="342">
        <v>0.28999999999999998</v>
      </c>
      <c r="N6" s="342">
        <v>0.33</v>
      </c>
      <c r="O6" s="342">
        <v>0.4</v>
      </c>
      <c r="P6" s="342">
        <v>0.52</v>
      </c>
      <c r="Q6" s="342">
        <v>0.55000000000000004</v>
      </c>
      <c r="R6" s="342">
        <v>0.56000000000000005</v>
      </c>
      <c r="S6" s="342">
        <v>0.57999999999999996</v>
      </c>
      <c r="T6" s="342">
        <v>0.59</v>
      </c>
      <c r="U6" s="342">
        <v>0.52</v>
      </c>
      <c r="V6" s="342">
        <v>0.53</v>
      </c>
      <c r="W6" s="342">
        <v>0.55000000000000004</v>
      </c>
      <c r="X6" s="342">
        <v>0.56000000000000005</v>
      </c>
      <c r="Y6" s="342">
        <v>0.6</v>
      </c>
      <c r="Z6" s="342">
        <v>0.56000000000000005</v>
      </c>
      <c r="AA6" s="342">
        <v>0.54</v>
      </c>
      <c r="AB6" s="342">
        <v>0.5</v>
      </c>
      <c r="AC6" s="342">
        <v>0.48</v>
      </c>
      <c r="AD6" s="342">
        <v>0.47</v>
      </c>
      <c r="AE6" s="342">
        <v>0.46</v>
      </c>
      <c r="AF6" s="342">
        <v>0.46</v>
      </c>
      <c r="AG6" s="342">
        <v>0.44</v>
      </c>
      <c r="AH6" s="342">
        <v>0.42</v>
      </c>
      <c r="AI6" s="342">
        <v>0.4</v>
      </c>
      <c r="AJ6" s="384">
        <v>0.38</v>
      </c>
    </row>
    <row r="7" spans="1:92" x14ac:dyDescent="0.2">
      <c r="A7" s="135"/>
      <c r="B7" s="743"/>
      <c r="C7" s="240" t="s">
        <v>344</v>
      </c>
      <c r="D7" s="345" t="s">
        <v>345</v>
      </c>
      <c r="E7" s="346" t="s">
        <v>118</v>
      </c>
      <c r="F7" s="347" t="s">
        <v>70</v>
      </c>
      <c r="G7" s="347">
        <v>2</v>
      </c>
      <c r="H7" s="334"/>
      <c r="I7" s="334"/>
      <c r="J7" s="334"/>
      <c r="K7" s="649">
        <v>4.54</v>
      </c>
      <c r="L7" s="342">
        <v>4.96</v>
      </c>
      <c r="M7" s="342">
        <v>4.87</v>
      </c>
      <c r="N7" s="342">
        <v>4.72</v>
      </c>
      <c r="O7" s="342">
        <v>4.6499999999999995</v>
      </c>
      <c r="P7" s="342">
        <v>4.43</v>
      </c>
      <c r="Q7" s="342">
        <v>4.26</v>
      </c>
      <c r="R7" s="342">
        <v>4.4000000000000004</v>
      </c>
      <c r="S7" s="342">
        <v>4.09</v>
      </c>
      <c r="T7" s="342">
        <v>4.22</v>
      </c>
      <c r="U7" s="342">
        <v>4.2799999999999994</v>
      </c>
      <c r="V7" s="342">
        <v>4.4399999999999995</v>
      </c>
      <c r="W7" s="342">
        <v>4.1100000000000003</v>
      </c>
      <c r="X7" s="342">
        <v>3.8400000000000003</v>
      </c>
      <c r="Y7" s="342">
        <v>3.7499999999999996</v>
      </c>
      <c r="Z7" s="342">
        <v>3.7499999999999996</v>
      </c>
      <c r="AA7" s="342">
        <v>3.5599999999999996</v>
      </c>
      <c r="AB7" s="342">
        <v>3.5599999999999996</v>
      </c>
      <c r="AC7" s="342">
        <v>3.53</v>
      </c>
      <c r="AD7" s="342">
        <v>3.62</v>
      </c>
      <c r="AE7" s="342">
        <v>3.44</v>
      </c>
      <c r="AF7" s="342">
        <v>3.45</v>
      </c>
      <c r="AG7" s="342">
        <v>3.33</v>
      </c>
      <c r="AH7" s="342">
        <v>3.34</v>
      </c>
      <c r="AI7" s="342">
        <v>3.2</v>
      </c>
      <c r="AJ7" s="342">
        <v>3.23</v>
      </c>
      <c r="CN7">
        <v>5.5100000000000007</v>
      </c>
    </row>
    <row r="8" spans="1:92" x14ac:dyDescent="0.2">
      <c r="A8" s="135"/>
      <c r="B8" s="743"/>
      <c r="C8" s="289" t="s">
        <v>91</v>
      </c>
      <c r="D8" s="348" t="s">
        <v>346</v>
      </c>
      <c r="E8" s="349" t="s">
        <v>347</v>
      </c>
      <c r="F8" s="312" t="s">
        <v>70</v>
      </c>
      <c r="G8" s="312">
        <v>2</v>
      </c>
      <c r="H8" s="334"/>
      <c r="I8" s="334"/>
      <c r="J8" s="334"/>
      <c r="K8" s="649">
        <f>K6+K7</f>
        <v>4.8899999999999997</v>
      </c>
      <c r="L8" s="327">
        <f>L6+L7</f>
        <v>5.25</v>
      </c>
      <c r="M8" s="327">
        <f t="shared" ref="M8:AJ8" si="0">M6+M7</f>
        <v>5.16</v>
      </c>
      <c r="N8" s="327">
        <f t="shared" si="0"/>
        <v>5.05</v>
      </c>
      <c r="O8" s="327">
        <f t="shared" si="0"/>
        <v>5.05</v>
      </c>
      <c r="P8" s="327">
        <f t="shared" si="0"/>
        <v>4.9499999999999993</v>
      </c>
      <c r="Q8" s="327">
        <f t="shared" si="0"/>
        <v>4.8099999999999996</v>
      </c>
      <c r="R8" s="327">
        <f t="shared" si="0"/>
        <v>4.9600000000000009</v>
      </c>
      <c r="S8" s="327">
        <f t="shared" si="0"/>
        <v>4.67</v>
      </c>
      <c r="T8" s="327">
        <f t="shared" si="0"/>
        <v>4.8099999999999996</v>
      </c>
      <c r="U8" s="327">
        <f t="shared" si="0"/>
        <v>4.7999999999999989</v>
      </c>
      <c r="V8" s="327">
        <f t="shared" si="0"/>
        <v>4.97</v>
      </c>
      <c r="W8" s="327">
        <f t="shared" si="0"/>
        <v>4.66</v>
      </c>
      <c r="X8" s="327">
        <f t="shared" si="0"/>
        <v>4.4000000000000004</v>
      </c>
      <c r="Y8" s="327">
        <f t="shared" si="0"/>
        <v>4.3499999999999996</v>
      </c>
      <c r="Z8" s="327">
        <f t="shared" si="0"/>
        <v>4.3099999999999996</v>
      </c>
      <c r="AA8" s="327">
        <f t="shared" si="0"/>
        <v>4.0999999999999996</v>
      </c>
      <c r="AB8" s="327">
        <f t="shared" si="0"/>
        <v>4.0599999999999996</v>
      </c>
      <c r="AC8" s="327">
        <f t="shared" si="0"/>
        <v>4.01</v>
      </c>
      <c r="AD8" s="327">
        <f t="shared" si="0"/>
        <v>4.09</v>
      </c>
      <c r="AE8" s="327">
        <f t="shared" si="0"/>
        <v>3.9</v>
      </c>
      <c r="AF8" s="327">
        <f t="shared" si="0"/>
        <v>3.91</v>
      </c>
      <c r="AG8" s="327">
        <f t="shared" si="0"/>
        <v>3.77</v>
      </c>
      <c r="AH8" s="327">
        <f t="shared" si="0"/>
        <v>3.76</v>
      </c>
      <c r="AI8" s="327">
        <f t="shared" si="0"/>
        <v>3.6</v>
      </c>
      <c r="AJ8" s="327">
        <f t="shared" si="0"/>
        <v>3.61</v>
      </c>
    </row>
    <row r="9" spans="1:92" x14ac:dyDescent="0.2">
      <c r="A9" s="135"/>
      <c r="B9" s="743"/>
      <c r="C9" s="289" t="s">
        <v>94</v>
      </c>
      <c r="D9" s="348" t="s">
        <v>348</v>
      </c>
      <c r="E9" s="349" t="s">
        <v>349</v>
      </c>
      <c r="F9" s="312" t="s">
        <v>70</v>
      </c>
      <c r="G9" s="312">
        <v>2</v>
      </c>
      <c r="H9" s="334"/>
      <c r="I9" s="334"/>
      <c r="J9" s="334"/>
      <c r="K9" s="649">
        <f t="shared" ref="K9:P9" si="1">K5-K3</f>
        <v>-16.147841503354726</v>
      </c>
      <c r="L9" s="327">
        <f t="shared" si="1"/>
        <v>-22.596285942826796</v>
      </c>
      <c r="M9" s="327">
        <f t="shared" si="1"/>
        <v>-23.885883854188279</v>
      </c>
      <c r="N9" s="327">
        <f t="shared" si="1"/>
        <v>-24.575771470717086</v>
      </c>
      <c r="O9" s="327">
        <f t="shared" si="1"/>
        <v>-26.537342127962432</v>
      </c>
      <c r="P9" s="327">
        <f t="shared" si="1"/>
        <v>-36.209991896109585</v>
      </c>
      <c r="Q9" s="327">
        <f>'4. BL SDB'!Q5-'4. BL SDB'!Q3</f>
        <v>-37.28787918266795</v>
      </c>
      <c r="R9" s="327">
        <f>'4. BL SDB'!R5-'4. BL SDB'!R3</f>
        <v>-38.004887836652955</v>
      </c>
      <c r="S9" s="327">
        <f>'4. BL SDB'!S5-'4. BL SDB'!S3</f>
        <v>-39.08246730145737</v>
      </c>
      <c r="T9" s="327">
        <f>'4. BL SDB'!T5-'4. BL SDB'!T3</f>
        <v>-39.687507106776366</v>
      </c>
      <c r="U9" s="327">
        <f>'4. BL SDB'!U5-'4. BL SDB'!U3</f>
        <v>-61.786986486268233</v>
      </c>
      <c r="V9" s="327">
        <f>'4. BL SDB'!V5-'4. BL SDB'!V3</f>
        <v>-61.972367372690002</v>
      </c>
      <c r="W9" s="327">
        <f>'4. BL SDB'!W5-'4. BL SDB'!W3</f>
        <v>-62.896213514898079</v>
      </c>
      <c r="X9" s="327">
        <f>'4. BL SDB'!X5-'4. BL SDB'!X3</f>
        <v>-63.295466374837645</v>
      </c>
      <c r="Y9" s="327">
        <f>'4. BL SDB'!Y5-'4. BL SDB'!Y3</f>
        <v>-64.514964043222705</v>
      </c>
      <c r="Z9" s="327">
        <f>'4. BL SDB'!Z5-'4. BL SDB'!Z3</f>
        <v>-64.723809190634483</v>
      </c>
      <c r="AA9" s="327">
        <f>'4. BL SDB'!AA5-'4. BL SDB'!AA3</f>
        <v>-64.930989945737508</v>
      </c>
      <c r="AB9" s="327">
        <f>'4. BL SDB'!AB5-'4. BL SDB'!AB3</f>
        <v>-65.993698440375454</v>
      </c>
      <c r="AC9" s="327">
        <f>'4. BL SDB'!AC5-'4. BL SDB'!AC3</f>
        <v>-66.58849709231913</v>
      </c>
      <c r="AD9" s="327">
        <f>'4. BL SDB'!AD5-'4. BL SDB'!AD3</f>
        <v>-66.890799263514026</v>
      </c>
      <c r="AE9" s="327">
        <f>'4. BL SDB'!AE5-'4. BL SDB'!AE3</f>
        <v>-68.118866078626155</v>
      </c>
      <c r="AF9" s="327">
        <f>'4. BL SDB'!AF5-'4. BL SDB'!AF3</f>
        <v>-68.309573839091314</v>
      </c>
      <c r="AG9" s="327">
        <f>'4. BL SDB'!AG5-'4. BL SDB'!AG3</f>
        <v>-69.322242266599261</v>
      </c>
      <c r="AH9" s="327">
        <f>'4. BL SDB'!AH5-'4. BL SDB'!AH3</f>
        <v>-69.228717301092331</v>
      </c>
      <c r="AI9" s="327">
        <f>'4. BL SDB'!AI5-'4. BL SDB'!AI3</f>
        <v>-70.347686470395217</v>
      </c>
      <c r="AJ9" s="344">
        <f>'4. BL SDB'!AJ5-'4. BL SDB'!AJ3</f>
        <v>-71.248119232059508</v>
      </c>
    </row>
    <row r="10" spans="1:92" ht="15.75" thickBot="1" x14ac:dyDescent="0.25">
      <c r="A10" s="135"/>
      <c r="B10" s="744"/>
      <c r="C10" s="290" t="s">
        <v>350</v>
      </c>
      <c r="D10" s="350" t="s">
        <v>351</v>
      </c>
      <c r="E10" s="351" t="s">
        <v>352</v>
      </c>
      <c r="F10" s="292" t="s">
        <v>70</v>
      </c>
      <c r="G10" s="352">
        <v>2</v>
      </c>
      <c r="H10" s="278"/>
      <c r="I10" s="278"/>
      <c r="J10" s="278"/>
      <c r="K10" s="650">
        <f>K9-K8</f>
        <v>-21.037841503354727</v>
      </c>
      <c r="L10" s="353">
        <f>L9-L8</f>
        <v>-27.846285942826796</v>
      </c>
      <c r="M10" s="353">
        <f t="shared" ref="M10:AJ10" si="2">M9-M8</f>
        <v>-29.045883854188279</v>
      </c>
      <c r="N10" s="353">
        <f t="shared" si="2"/>
        <v>-29.625771470717087</v>
      </c>
      <c r="O10" s="353">
        <f t="shared" si="2"/>
        <v>-31.587342127962433</v>
      </c>
      <c r="P10" s="353">
        <f t="shared" si="2"/>
        <v>-41.159991896109588</v>
      </c>
      <c r="Q10" s="353">
        <f t="shared" si="2"/>
        <v>-42.097879182667953</v>
      </c>
      <c r="R10" s="353">
        <f t="shared" si="2"/>
        <v>-42.964887836652956</v>
      </c>
      <c r="S10" s="353">
        <f t="shared" si="2"/>
        <v>-43.752467301457372</v>
      </c>
      <c r="T10" s="353">
        <f t="shared" si="2"/>
        <v>-44.497507106776368</v>
      </c>
      <c r="U10" s="353">
        <f t="shared" si="2"/>
        <v>-66.586986486268231</v>
      </c>
      <c r="V10" s="353">
        <f t="shared" si="2"/>
        <v>-66.942367372690001</v>
      </c>
      <c r="W10" s="353">
        <f t="shared" si="2"/>
        <v>-67.556213514898076</v>
      </c>
      <c r="X10" s="353">
        <f t="shared" si="2"/>
        <v>-67.69546637483765</v>
      </c>
      <c r="Y10" s="353">
        <f t="shared" si="2"/>
        <v>-68.864964043222699</v>
      </c>
      <c r="Z10" s="353">
        <f t="shared" si="2"/>
        <v>-69.033809190634486</v>
      </c>
      <c r="AA10" s="353">
        <f t="shared" si="2"/>
        <v>-69.030989945737502</v>
      </c>
      <c r="AB10" s="353">
        <f t="shared" si="2"/>
        <v>-70.053698440375456</v>
      </c>
      <c r="AC10" s="353">
        <f t="shared" si="2"/>
        <v>-70.598497092319136</v>
      </c>
      <c r="AD10" s="353">
        <f t="shared" si="2"/>
        <v>-70.980799263514029</v>
      </c>
      <c r="AE10" s="353">
        <f t="shared" si="2"/>
        <v>-72.018866078626161</v>
      </c>
      <c r="AF10" s="353">
        <f t="shared" si="2"/>
        <v>-72.219573839091311</v>
      </c>
      <c r="AG10" s="353">
        <f t="shared" si="2"/>
        <v>-73.092242266599257</v>
      </c>
      <c r="AH10" s="353">
        <f t="shared" si="2"/>
        <v>-72.988717301092336</v>
      </c>
      <c r="AI10" s="353">
        <f t="shared" si="2"/>
        <v>-73.947686470395212</v>
      </c>
      <c r="AJ10" s="390">
        <f t="shared" si="2"/>
        <v>-74.858119232059508</v>
      </c>
    </row>
    <row r="11" spans="1:92" ht="15.75" x14ac:dyDescent="0.25">
      <c r="A11" s="156"/>
      <c r="B11" s="182"/>
      <c r="C11" s="158"/>
      <c r="D11" s="158"/>
      <c r="E11" s="183"/>
      <c r="F11" s="158"/>
      <c r="G11" s="158"/>
      <c r="H11" s="184"/>
      <c r="I11" s="185"/>
      <c r="J11" s="186"/>
      <c r="K11" s="158"/>
      <c r="L11" s="186"/>
      <c r="M11" s="187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</row>
    <row r="12" spans="1:92" ht="15.75" x14ac:dyDescent="0.25">
      <c r="A12" s="156"/>
      <c r="B12" s="182"/>
      <c r="C12" s="158"/>
      <c r="D12" s="158"/>
      <c r="E12" s="188"/>
      <c r="F12" s="158"/>
      <c r="G12" s="158"/>
      <c r="H12" s="158"/>
      <c r="I12" s="160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</row>
    <row r="13" spans="1:92" ht="15.75" x14ac:dyDescent="0.25">
      <c r="A13" s="156"/>
      <c r="B13" s="182"/>
      <c r="C13" s="158"/>
      <c r="D13" s="140" t="str">
        <f>'TITLE PAGE'!B9</f>
        <v>Company:</v>
      </c>
      <c r="E13" s="319" t="str">
        <f>'TITLE PAGE'!D9</f>
        <v>Portsmouth Water</v>
      </c>
      <c r="F13" s="158"/>
      <c r="G13" s="158"/>
      <c r="H13" s="158"/>
      <c r="I13" s="158"/>
      <c r="J13" s="158"/>
      <c r="K13" s="185"/>
      <c r="L13" s="185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</row>
    <row r="14" spans="1:92" ht="15.75" x14ac:dyDescent="0.25">
      <c r="A14" s="156"/>
      <c r="B14" s="182"/>
      <c r="C14" s="158"/>
      <c r="D14" s="144" t="str">
        <f>'TITLE PAGE'!B10</f>
        <v>Resource Zone Name:</v>
      </c>
      <c r="E14" s="320" t="str">
        <f>'TITLE PAGE'!D10</f>
        <v>Company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</row>
    <row r="15" spans="1:92" x14ac:dyDescent="0.2">
      <c r="A15" s="156"/>
      <c r="B15" s="189"/>
      <c r="C15" s="158"/>
      <c r="D15" s="144" t="str">
        <f>'TITLE PAGE'!B11</f>
        <v>Resource Zone Number:</v>
      </c>
      <c r="E15" s="321" t="str">
        <f>'TITLE PAGE'!D11</f>
        <v>PRT 1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</row>
    <row r="16" spans="1:92" ht="15.75" x14ac:dyDescent="0.25">
      <c r="A16" s="156"/>
      <c r="B16" s="182"/>
      <c r="C16" s="158"/>
      <c r="D16" s="144" t="str">
        <f>'TITLE PAGE'!B12</f>
        <v xml:space="preserve">Planning Scenario Name:                                                                     </v>
      </c>
      <c r="E16" s="320" t="str">
        <f>'TITLE PAGE'!D12</f>
        <v>Dry Year Annual Average - benchmarking data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</row>
    <row r="17" spans="1:36" ht="15.75" x14ac:dyDescent="0.25">
      <c r="A17" s="156"/>
      <c r="B17" s="182"/>
      <c r="C17" s="158"/>
      <c r="D17" s="152" t="str">
        <f>'TITLE PAGE'!B13</f>
        <v xml:space="preserve">Chosen Level of Service:  </v>
      </c>
      <c r="E17" s="190" t="str">
        <f>'TITLE PAGE'!D13</f>
        <v>1 in 200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</row>
    <row r="18" spans="1:36" ht="15.75" x14ac:dyDescent="0.25">
      <c r="A18" s="156"/>
      <c r="B18" s="182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</row>
    <row r="19" spans="1:36" ht="15.75" x14ac:dyDescent="0.25">
      <c r="A19" s="156"/>
      <c r="B19" s="182"/>
      <c r="C19" s="158"/>
      <c r="D19" s="158"/>
      <c r="E19" s="18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</row>
    <row r="20" spans="1:36" ht="18" x14ac:dyDescent="0.25">
      <c r="A20" s="156"/>
      <c r="B20" s="182"/>
      <c r="C20" s="158"/>
      <c r="D20" s="159"/>
      <c r="E20" s="18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</row>
  </sheetData>
  <mergeCells count="2">
    <mergeCell ref="I1:J1"/>
    <mergeCell ref="B3:B10"/>
  </mergeCells>
  <pageMargins left="0.7" right="0.7" top="0.75" bottom="0.75" header="0.3" footer="0.3"/>
  <pageSetup paperSize="9" orientation="portrait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128"/>
  <sheetViews>
    <sheetView zoomScale="55" zoomScaleNormal="55" workbookViewId="0">
      <pane ySplit="3" topLeftCell="A4" activePane="bottomLeft" state="frozen"/>
      <selection pane="bottomLeft" activeCell="L132" sqref="L132"/>
    </sheetView>
  </sheetViews>
  <sheetFormatPr defaultColWidth="8.88671875" defaultRowHeight="15" x14ac:dyDescent="0.2"/>
  <cols>
    <col min="1" max="1" width="1.33203125" customWidth="1"/>
    <col min="2" max="2" width="8" customWidth="1"/>
    <col min="3" max="3" width="45.109375" customWidth="1"/>
    <col min="4" max="4" width="18" customWidth="1"/>
    <col min="5" max="5" width="18" hidden="1" customWidth="1"/>
    <col min="6" max="7" width="10.21875" customWidth="1"/>
    <col min="8" max="36" width="11.44140625" customWidth="1"/>
    <col min="258" max="258" width="1.33203125" customWidth="1"/>
    <col min="259" max="259" width="8" customWidth="1"/>
    <col min="260" max="260" width="45.109375" customWidth="1"/>
    <col min="261" max="261" width="18" customWidth="1"/>
    <col min="262" max="263" width="10.21875" customWidth="1"/>
    <col min="264" max="292" width="11.44140625" customWidth="1"/>
    <col min="514" max="514" width="1.33203125" customWidth="1"/>
    <col min="515" max="515" width="8" customWidth="1"/>
    <col min="516" max="516" width="45.109375" customWidth="1"/>
    <col min="517" max="517" width="18" customWidth="1"/>
    <col min="518" max="519" width="10.21875" customWidth="1"/>
    <col min="520" max="548" width="11.44140625" customWidth="1"/>
    <col min="770" max="770" width="1.33203125" customWidth="1"/>
    <col min="771" max="771" width="8" customWidth="1"/>
    <col min="772" max="772" width="45.109375" customWidth="1"/>
    <col min="773" max="773" width="18" customWidth="1"/>
    <col min="774" max="775" width="10.21875" customWidth="1"/>
    <col min="776" max="804" width="11.44140625" customWidth="1"/>
    <col min="1026" max="1026" width="1.33203125" customWidth="1"/>
    <col min="1027" max="1027" width="8" customWidth="1"/>
    <col min="1028" max="1028" width="45.109375" customWidth="1"/>
    <col min="1029" max="1029" width="18" customWidth="1"/>
    <col min="1030" max="1031" width="10.21875" customWidth="1"/>
    <col min="1032" max="1060" width="11.44140625" customWidth="1"/>
    <col min="1282" max="1282" width="1.33203125" customWidth="1"/>
    <col min="1283" max="1283" width="8" customWidth="1"/>
    <col min="1284" max="1284" width="45.109375" customWidth="1"/>
    <col min="1285" max="1285" width="18" customWidth="1"/>
    <col min="1286" max="1287" width="10.21875" customWidth="1"/>
    <col min="1288" max="1316" width="11.44140625" customWidth="1"/>
    <col min="1538" max="1538" width="1.33203125" customWidth="1"/>
    <col min="1539" max="1539" width="8" customWidth="1"/>
    <col min="1540" max="1540" width="45.109375" customWidth="1"/>
    <col min="1541" max="1541" width="18" customWidth="1"/>
    <col min="1542" max="1543" width="10.21875" customWidth="1"/>
    <col min="1544" max="1572" width="11.44140625" customWidth="1"/>
    <col min="1794" max="1794" width="1.33203125" customWidth="1"/>
    <col min="1795" max="1795" width="8" customWidth="1"/>
    <col min="1796" max="1796" width="45.109375" customWidth="1"/>
    <col min="1797" max="1797" width="18" customWidth="1"/>
    <col min="1798" max="1799" width="10.21875" customWidth="1"/>
    <col min="1800" max="1828" width="11.44140625" customWidth="1"/>
    <col min="2050" max="2050" width="1.33203125" customWidth="1"/>
    <col min="2051" max="2051" width="8" customWidth="1"/>
    <col min="2052" max="2052" width="45.109375" customWidth="1"/>
    <col min="2053" max="2053" width="18" customWidth="1"/>
    <col min="2054" max="2055" width="10.21875" customWidth="1"/>
    <col min="2056" max="2084" width="11.44140625" customWidth="1"/>
    <col min="2306" max="2306" width="1.33203125" customWidth="1"/>
    <col min="2307" max="2307" width="8" customWidth="1"/>
    <col min="2308" max="2308" width="45.109375" customWidth="1"/>
    <col min="2309" max="2309" width="18" customWidth="1"/>
    <col min="2310" max="2311" width="10.21875" customWidth="1"/>
    <col min="2312" max="2340" width="11.44140625" customWidth="1"/>
    <col min="2562" max="2562" width="1.33203125" customWidth="1"/>
    <col min="2563" max="2563" width="8" customWidth="1"/>
    <col min="2564" max="2564" width="45.109375" customWidth="1"/>
    <col min="2565" max="2565" width="18" customWidth="1"/>
    <col min="2566" max="2567" width="10.21875" customWidth="1"/>
    <col min="2568" max="2596" width="11.44140625" customWidth="1"/>
    <col min="2818" max="2818" width="1.33203125" customWidth="1"/>
    <col min="2819" max="2819" width="8" customWidth="1"/>
    <col min="2820" max="2820" width="45.109375" customWidth="1"/>
    <col min="2821" max="2821" width="18" customWidth="1"/>
    <col min="2822" max="2823" width="10.21875" customWidth="1"/>
    <col min="2824" max="2852" width="11.44140625" customWidth="1"/>
    <col min="3074" max="3074" width="1.33203125" customWidth="1"/>
    <col min="3075" max="3075" width="8" customWidth="1"/>
    <col min="3076" max="3076" width="45.109375" customWidth="1"/>
    <col min="3077" max="3077" width="18" customWidth="1"/>
    <col min="3078" max="3079" width="10.21875" customWidth="1"/>
    <col min="3080" max="3108" width="11.44140625" customWidth="1"/>
    <col min="3330" max="3330" width="1.33203125" customWidth="1"/>
    <col min="3331" max="3331" width="8" customWidth="1"/>
    <col min="3332" max="3332" width="45.109375" customWidth="1"/>
    <col min="3333" max="3333" width="18" customWidth="1"/>
    <col min="3334" max="3335" width="10.21875" customWidth="1"/>
    <col min="3336" max="3364" width="11.44140625" customWidth="1"/>
    <col min="3586" max="3586" width="1.33203125" customWidth="1"/>
    <col min="3587" max="3587" width="8" customWidth="1"/>
    <col min="3588" max="3588" width="45.109375" customWidth="1"/>
    <col min="3589" max="3589" width="18" customWidth="1"/>
    <col min="3590" max="3591" width="10.21875" customWidth="1"/>
    <col min="3592" max="3620" width="11.44140625" customWidth="1"/>
    <col min="3842" max="3842" width="1.33203125" customWidth="1"/>
    <col min="3843" max="3843" width="8" customWidth="1"/>
    <col min="3844" max="3844" width="45.109375" customWidth="1"/>
    <col min="3845" max="3845" width="18" customWidth="1"/>
    <col min="3846" max="3847" width="10.21875" customWidth="1"/>
    <col min="3848" max="3876" width="11.44140625" customWidth="1"/>
    <col min="4098" max="4098" width="1.33203125" customWidth="1"/>
    <col min="4099" max="4099" width="8" customWidth="1"/>
    <col min="4100" max="4100" width="45.109375" customWidth="1"/>
    <col min="4101" max="4101" width="18" customWidth="1"/>
    <col min="4102" max="4103" width="10.21875" customWidth="1"/>
    <col min="4104" max="4132" width="11.44140625" customWidth="1"/>
    <col min="4354" max="4354" width="1.33203125" customWidth="1"/>
    <col min="4355" max="4355" width="8" customWidth="1"/>
    <col min="4356" max="4356" width="45.109375" customWidth="1"/>
    <col min="4357" max="4357" width="18" customWidth="1"/>
    <col min="4358" max="4359" width="10.21875" customWidth="1"/>
    <col min="4360" max="4388" width="11.44140625" customWidth="1"/>
    <col min="4610" max="4610" width="1.33203125" customWidth="1"/>
    <col min="4611" max="4611" width="8" customWidth="1"/>
    <col min="4612" max="4612" width="45.109375" customWidth="1"/>
    <col min="4613" max="4613" width="18" customWidth="1"/>
    <col min="4614" max="4615" width="10.21875" customWidth="1"/>
    <col min="4616" max="4644" width="11.44140625" customWidth="1"/>
    <col min="4866" max="4866" width="1.33203125" customWidth="1"/>
    <col min="4867" max="4867" width="8" customWidth="1"/>
    <col min="4868" max="4868" width="45.109375" customWidth="1"/>
    <col min="4869" max="4869" width="18" customWidth="1"/>
    <col min="4870" max="4871" width="10.21875" customWidth="1"/>
    <col min="4872" max="4900" width="11.44140625" customWidth="1"/>
    <col min="5122" max="5122" width="1.33203125" customWidth="1"/>
    <col min="5123" max="5123" width="8" customWidth="1"/>
    <col min="5124" max="5124" width="45.109375" customWidth="1"/>
    <col min="5125" max="5125" width="18" customWidth="1"/>
    <col min="5126" max="5127" width="10.21875" customWidth="1"/>
    <col min="5128" max="5156" width="11.44140625" customWidth="1"/>
    <col min="5378" max="5378" width="1.33203125" customWidth="1"/>
    <col min="5379" max="5379" width="8" customWidth="1"/>
    <col min="5380" max="5380" width="45.109375" customWidth="1"/>
    <col min="5381" max="5381" width="18" customWidth="1"/>
    <col min="5382" max="5383" width="10.21875" customWidth="1"/>
    <col min="5384" max="5412" width="11.44140625" customWidth="1"/>
    <col min="5634" max="5634" width="1.33203125" customWidth="1"/>
    <col min="5635" max="5635" width="8" customWidth="1"/>
    <col min="5636" max="5636" width="45.109375" customWidth="1"/>
    <col min="5637" max="5637" width="18" customWidth="1"/>
    <col min="5638" max="5639" width="10.21875" customWidth="1"/>
    <col min="5640" max="5668" width="11.44140625" customWidth="1"/>
    <col min="5890" max="5890" width="1.33203125" customWidth="1"/>
    <col min="5891" max="5891" width="8" customWidth="1"/>
    <col min="5892" max="5892" width="45.109375" customWidth="1"/>
    <col min="5893" max="5893" width="18" customWidth="1"/>
    <col min="5894" max="5895" width="10.21875" customWidth="1"/>
    <col min="5896" max="5924" width="11.44140625" customWidth="1"/>
    <col min="6146" max="6146" width="1.33203125" customWidth="1"/>
    <col min="6147" max="6147" width="8" customWidth="1"/>
    <col min="6148" max="6148" width="45.109375" customWidth="1"/>
    <col min="6149" max="6149" width="18" customWidth="1"/>
    <col min="6150" max="6151" width="10.21875" customWidth="1"/>
    <col min="6152" max="6180" width="11.44140625" customWidth="1"/>
    <col min="6402" max="6402" width="1.33203125" customWidth="1"/>
    <col min="6403" max="6403" width="8" customWidth="1"/>
    <col min="6404" max="6404" width="45.109375" customWidth="1"/>
    <col min="6405" max="6405" width="18" customWidth="1"/>
    <col min="6406" max="6407" width="10.21875" customWidth="1"/>
    <col min="6408" max="6436" width="11.44140625" customWidth="1"/>
    <col min="6658" max="6658" width="1.33203125" customWidth="1"/>
    <col min="6659" max="6659" width="8" customWidth="1"/>
    <col min="6660" max="6660" width="45.109375" customWidth="1"/>
    <col min="6661" max="6661" width="18" customWidth="1"/>
    <col min="6662" max="6663" width="10.21875" customWidth="1"/>
    <col min="6664" max="6692" width="11.44140625" customWidth="1"/>
    <col min="6914" max="6914" width="1.33203125" customWidth="1"/>
    <col min="6915" max="6915" width="8" customWidth="1"/>
    <col min="6916" max="6916" width="45.109375" customWidth="1"/>
    <col min="6917" max="6917" width="18" customWidth="1"/>
    <col min="6918" max="6919" width="10.21875" customWidth="1"/>
    <col min="6920" max="6948" width="11.44140625" customWidth="1"/>
    <col min="7170" max="7170" width="1.33203125" customWidth="1"/>
    <col min="7171" max="7171" width="8" customWidth="1"/>
    <col min="7172" max="7172" width="45.109375" customWidth="1"/>
    <col min="7173" max="7173" width="18" customWidth="1"/>
    <col min="7174" max="7175" width="10.21875" customWidth="1"/>
    <col min="7176" max="7204" width="11.44140625" customWidth="1"/>
    <col min="7426" max="7426" width="1.33203125" customWidth="1"/>
    <col min="7427" max="7427" width="8" customWidth="1"/>
    <col min="7428" max="7428" width="45.109375" customWidth="1"/>
    <col min="7429" max="7429" width="18" customWidth="1"/>
    <col min="7430" max="7431" width="10.21875" customWidth="1"/>
    <col min="7432" max="7460" width="11.44140625" customWidth="1"/>
    <col min="7682" max="7682" width="1.33203125" customWidth="1"/>
    <col min="7683" max="7683" width="8" customWidth="1"/>
    <col min="7684" max="7684" width="45.109375" customWidth="1"/>
    <col min="7685" max="7685" width="18" customWidth="1"/>
    <col min="7686" max="7687" width="10.21875" customWidth="1"/>
    <col min="7688" max="7716" width="11.44140625" customWidth="1"/>
    <col min="7938" max="7938" width="1.33203125" customWidth="1"/>
    <col min="7939" max="7939" width="8" customWidth="1"/>
    <col min="7940" max="7940" width="45.109375" customWidth="1"/>
    <col min="7941" max="7941" width="18" customWidth="1"/>
    <col min="7942" max="7943" width="10.21875" customWidth="1"/>
    <col min="7944" max="7972" width="11.44140625" customWidth="1"/>
    <col min="8194" max="8194" width="1.33203125" customWidth="1"/>
    <col min="8195" max="8195" width="8" customWidth="1"/>
    <col min="8196" max="8196" width="45.109375" customWidth="1"/>
    <col min="8197" max="8197" width="18" customWidth="1"/>
    <col min="8198" max="8199" width="10.21875" customWidth="1"/>
    <col min="8200" max="8228" width="11.44140625" customWidth="1"/>
    <col min="8450" max="8450" width="1.33203125" customWidth="1"/>
    <col min="8451" max="8451" width="8" customWidth="1"/>
    <col min="8452" max="8452" width="45.109375" customWidth="1"/>
    <col min="8453" max="8453" width="18" customWidth="1"/>
    <col min="8454" max="8455" width="10.21875" customWidth="1"/>
    <col min="8456" max="8484" width="11.44140625" customWidth="1"/>
    <col min="8706" max="8706" width="1.33203125" customWidth="1"/>
    <col min="8707" max="8707" width="8" customWidth="1"/>
    <col min="8708" max="8708" width="45.109375" customWidth="1"/>
    <col min="8709" max="8709" width="18" customWidth="1"/>
    <col min="8710" max="8711" width="10.21875" customWidth="1"/>
    <col min="8712" max="8740" width="11.44140625" customWidth="1"/>
    <col min="8962" max="8962" width="1.33203125" customWidth="1"/>
    <col min="8963" max="8963" width="8" customWidth="1"/>
    <col min="8964" max="8964" width="45.109375" customWidth="1"/>
    <col min="8965" max="8965" width="18" customWidth="1"/>
    <col min="8966" max="8967" width="10.21875" customWidth="1"/>
    <col min="8968" max="8996" width="11.44140625" customWidth="1"/>
    <col min="9218" max="9218" width="1.33203125" customWidth="1"/>
    <col min="9219" max="9219" width="8" customWidth="1"/>
    <col min="9220" max="9220" width="45.109375" customWidth="1"/>
    <col min="9221" max="9221" width="18" customWidth="1"/>
    <col min="9222" max="9223" width="10.21875" customWidth="1"/>
    <col min="9224" max="9252" width="11.44140625" customWidth="1"/>
    <col min="9474" max="9474" width="1.33203125" customWidth="1"/>
    <col min="9475" max="9475" width="8" customWidth="1"/>
    <col min="9476" max="9476" width="45.109375" customWidth="1"/>
    <col min="9477" max="9477" width="18" customWidth="1"/>
    <col min="9478" max="9479" width="10.21875" customWidth="1"/>
    <col min="9480" max="9508" width="11.44140625" customWidth="1"/>
    <col min="9730" max="9730" width="1.33203125" customWidth="1"/>
    <col min="9731" max="9731" width="8" customWidth="1"/>
    <col min="9732" max="9732" width="45.109375" customWidth="1"/>
    <col min="9733" max="9733" width="18" customWidth="1"/>
    <col min="9734" max="9735" width="10.21875" customWidth="1"/>
    <col min="9736" max="9764" width="11.44140625" customWidth="1"/>
    <col min="9986" max="9986" width="1.33203125" customWidth="1"/>
    <col min="9987" max="9987" width="8" customWidth="1"/>
    <col min="9988" max="9988" width="45.109375" customWidth="1"/>
    <col min="9989" max="9989" width="18" customWidth="1"/>
    <col min="9990" max="9991" width="10.21875" customWidth="1"/>
    <col min="9992" max="10020" width="11.44140625" customWidth="1"/>
    <col min="10242" max="10242" width="1.33203125" customWidth="1"/>
    <col min="10243" max="10243" width="8" customWidth="1"/>
    <col min="10244" max="10244" width="45.109375" customWidth="1"/>
    <col min="10245" max="10245" width="18" customWidth="1"/>
    <col min="10246" max="10247" width="10.21875" customWidth="1"/>
    <col min="10248" max="10276" width="11.44140625" customWidth="1"/>
    <col min="10498" max="10498" width="1.33203125" customWidth="1"/>
    <col min="10499" max="10499" width="8" customWidth="1"/>
    <col min="10500" max="10500" width="45.109375" customWidth="1"/>
    <col min="10501" max="10501" width="18" customWidth="1"/>
    <col min="10502" max="10503" width="10.21875" customWidth="1"/>
    <col min="10504" max="10532" width="11.44140625" customWidth="1"/>
    <col min="10754" max="10754" width="1.33203125" customWidth="1"/>
    <col min="10755" max="10755" width="8" customWidth="1"/>
    <col min="10756" max="10756" width="45.109375" customWidth="1"/>
    <col min="10757" max="10757" width="18" customWidth="1"/>
    <col min="10758" max="10759" width="10.21875" customWidth="1"/>
    <col min="10760" max="10788" width="11.44140625" customWidth="1"/>
    <col min="11010" max="11010" width="1.33203125" customWidth="1"/>
    <col min="11011" max="11011" width="8" customWidth="1"/>
    <col min="11012" max="11012" width="45.109375" customWidth="1"/>
    <col min="11013" max="11013" width="18" customWidth="1"/>
    <col min="11014" max="11015" width="10.21875" customWidth="1"/>
    <col min="11016" max="11044" width="11.44140625" customWidth="1"/>
    <col min="11266" max="11266" width="1.33203125" customWidth="1"/>
    <col min="11267" max="11267" width="8" customWidth="1"/>
    <col min="11268" max="11268" width="45.109375" customWidth="1"/>
    <col min="11269" max="11269" width="18" customWidth="1"/>
    <col min="11270" max="11271" width="10.21875" customWidth="1"/>
    <col min="11272" max="11300" width="11.44140625" customWidth="1"/>
    <col min="11522" max="11522" width="1.33203125" customWidth="1"/>
    <col min="11523" max="11523" width="8" customWidth="1"/>
    <col min="11524" max="11524" width="45.109375" customWidth="1"/>
    <col min="11525" max="11525" width="18" customWidth="1"/>
    <col min="11526" max="11527" width="10.21875" customWidth="1"/>
    <col min="11528" max="11556" width="11.44140625" customWidth="1"/>
    <col min="11778" max="11778" width="1.33203125" customWidth="1"/>
    <col min="11779" max="11779" width="8" customWidth="1"/>
    <col min="11780" max="11780" width="45.109375" customWidth="1"/>
    <col min="11781" max="11781" width="18" customWidth="1"/>
    <col min="11782" max="11783" width="10.21875" customWidth="1"/>
    <col min="11784" max="11812" width="11.44140625" customWidth="1"/>
    <col min="12034" max="12034" width="1.33203125" customWidth="1"/>
    <col min="12035" max="12035" width="8" customWidth="1"/>
    <col min="12036" max="12036" width="45.109375" customWidth="1"/>
    <col min="12037" max="12037" width="18" customWidth="1"/>
    <col min="12038" max="12039" width="10.21875" customWidth="1"/>
    <col min="12040" max="12068" width="11.44140625" customWidth="1"/>
    <col min="12290" max="12290" width="1.33203125" customWidth="1"/>
    <col min="12291" max="12291" width="8" customWidth="1"/>
    <col min="12292" max="12292" width="45.109375" customWidth="1"/>
    <col min="12293" max="12293" width="18" customWidth="1"/>
    <col min="12294" max="12295" width="10.21875" customWidth="1"/>
    <col min="12296" max="12324" width="11.44140625" customWidth="1"/>
    <col min="12546" max="12546" width="1.33203125" customWidth="1"/>
    <col min="12547" max="12547" width="8" customWidth="1"/>
    <col min="12548" max="12548" width="45.109375" customWidth="1"/>
    <col min="12549" max="12549" width="18" customWidth="1"/>
    <col min="12550" max="12551" width="10.21875" customWidth="1"/>
    <col min="12552" max="12580" width="11.44140625" customWidth="1"/>
    <col min="12802" max="12802" width="1.33203125" customWidth="1"/>
    <col min="12803" max="12803" width="8" customWidth="1"/>
    <col min="12804" max="12804" width="45.109375" customWidth="1"/>
    <col min="12805" max="12805" width="18" customWidth="1"/>
    <col min="12806" max="12807" width="10.21875" customWidth="1"/>
    <col min="12808" max="12836" width="11.44140625" customWidth="1"/>
    <col min="13058" max="13058" width="1.33203125" customWidth="1"/>
    <col min="13059" max="13059" width="8" customWidth="1"/>
    <col min="13060" max="13060" width="45.109375" customWidth="1"/>
    <col min="13061" max="13061" width="18" customWidth="1"/>
    <col min="13062" max="13063" width="10.21875" customWidth="1"/>
    <col min="13064" max="13092" width="11.44140625" customWidth="1"/>
    <col min="13314" max="13314" width="1.33203125" customWidth="1"/>
    <col min="13315" max="13315" width="8" customWidth="1"/>
    <col min="13316" max="13316" width="45.109375" customWidth="1"/>
    <col min="13317" max="13317" width="18" customWidth="1"/>
    <col min="13318" max="13319" width="10.21875" customWidth="1"/>
    <col min="13320" max="13348" width="11.44140625" customWidth="1"/>
    <col min="13570" max="13570" width="1.33203125" customWidth="1"/>
    <col min="13571" max="13571" width="8" customWidth="1"/>
    <col min="13572" max="13572" width="45.109375" customWidth="1"/>
    <col min="13573" max="13573" width="18" customWidth="1"/>
    <col min="13574" max="13575" width="10.21875" customWidth="1"/>
    <col min="13576" max="13604" width="11.44140625" customWidth="1"/>
    <col min="13826" max="13826" width="1.33203125" customWidth="1"/>
    <col min="13827" max="13827" width="8" customWidth="1"/>
    <col min="13828" max="13828" width="45.109375" customWidth="1"/>
    <col min="13829" max="13829" width="18" customWidth="1"/>
    <col min="13830" max="13831" width="10.21875" customWidth="1"/>
    <col min="13832" max="13860" width="11.44140625" customWidth="1"/>
    <col min="14082" max="14082" width="1.33203125" customWidth="1"/>
    <col min="14083" max="14083" width="8" customWidth="1"/>
    <col min="14084" max="14084" width="45.109375" customWidth="1"/>
    <col min="14085" max="14085" width="18" customWidth="1"/>
    <col min="14086" max="14087" width="10.21875" customWidth="1"/>
    <col min="14088" max="14116" width="11.44140625" customWidth="1"/>
    <col min="14338" max="14338" width="1.33203125" customWidth="1"/>
    <col min="14339" max="14339" width="8" customWidth="1"/>
    <col min="14340" max="14340" width="45.109375" customWidth="1"/>
    <col min="14341" max="14341" width="18" customWidth="1"/>
    <col min="14342" max="14343" width="10.21875" customWidth="1"/>
    <col min="14344" max="14372" width="11.44140625" customWidth="1"/>
    <col min="14594" max="14594" width="1.33203125" customWidth="1"/>
    <col min="14595" max="14595" width="8" customWidth="1"/>
    <col min="14596" max="14596" width="45.109375" customWidth="1"/>
    <col min="14597" max="14597" width="18" customWidth="1"/>
    <col min="14598" max="14599" width="10.21875" customWidth="1"/>
    <col min="14600" max="14628" width="11.44140625" customWidth="1"/>
    <col min="14850" max="14850" width="1.33203125" customWidth="1"/>
    <col min="14851" max="14851" width="8" customWidth="1"/>
    <col min="14852" max="14852" width="45.109375" customWidth="1"/>
    <col min="14853" max="14853" width="18" customWidth="1"/>
    <col min="14854" max="14855" width="10.21875" customWidth="1"/>
    <col min="14856" max="14884" width="11.44140625" customWidth="1"/>
    <col min="15106" max="15106" width="1.33203125" customWidth="1"/>
    <col min="15107" max="15107" width="8" customWidth="1"/>
    <col min="15108" max="15108" width="45.109375" customWidth="1"/>
    <col min="15109" max="15109" width="18" customWidth="1"/>
    <col min="15110" max="15111" width="10.21875" customWidth="1"/>
    <col min="15112" max="15140" width="11.44140625" customWidth="1"/>
    <col min="15362" max="15362" width="1.33203125" customWidth="1"/>
    <col min="15363" max="15363" width="8" customWidth="1"/>
    <col min="15364" max="15364" width="45.109375" customWidth="1"/>
    <col min="15365" max="15365" width="18" customWidth="1"/>
    <col min="15366" max="15367" width="10.21875" customWidth="1"/>
    <col min="15368" max="15396" width="11.44140625" customWidth="1"/>
    <col min="15618" max="15618" width="1.33203125" customWidth="1"/>
    <col min="15619" max="15619" width="8" customWidth="1"/>
    <col min="15620" max="15620" width="45.109375" customWidth="1"/>
    <col min="15621" max="15621" width="18" customWidth="1"/>
    <col min="15622" max="15623" width="10.21875" customWidth="1"/>
    <col min="15624" max="15652" width="11.44140625" customWidth="1"/>
    <col min="15874" max="15874" width="1.33203125" customWidth="1"/>
    <col min="15875" max="15875" width="8" customWidth="1"/>
    <col min="15876" max="15876" width="45.109375" customWidth="1"/>
    <col min="15877" max="15877" width="18" customWidth="1"/>
    <col min="15878" max="15879" width="10.21875" customWidth="1"/>
    <col min="15880" max="15908" width="11.44140625" customWidth="1"/>
    <col min="16130" max="16130" width="1.33203125" customWidth="1"/>
    <col min="16131" max="16131" width="8" customWidth="1"/>
    <col min="16132" max="16132" width="45.109375" customWidth="1"/>
    <col min="16133" max="16133" width="18" customWidth="1"/>
    <col min="16134" max="16135" width="10.21875" customWidth="1"/>
    <col min="16136" max="16164" width="11.44140625" customWidth="1"/>
  </cols>
  <sheetData>
    <row r="1" spans="1:37" ht="18" x14ac:dyDescent="0.25">
      <c r="A1" s="209"/>
      <c r="B1" s="210" t="s">
        <v>356</v>
      </c>
      <c r="C1" s="211"/>
      <c r="D1" s="212"/>
      <c r="E1" s="212"/>
      <c r="F1" s="213"/>
      <c r="G1" s="213"/>
      <c r="H1" s="213"/>
      <c r="I1" s="214"/>
      <c r="J1" s="53"/>
      <c r="K1" s="53"/>
      <c r="L1" s="53"/>
      <c r="M1" s="53"/>
      <c r="N1" s="53"/>
      <c r="O1" s="53"/>
      <c r="P1" s="53"/>
      <c r="Q1" s="679"/>
      <c r="R1" s="679"/>
      <c r="S1" s="679"/>
      <c r="T1" s="679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215"/>
      <c r="AI1" s="215"/>
      <c r="AJ1" s="215"/>
    </row>
    <row r="2" spans="1:37" ht="15.75" thickBot="1" x14ac:dyDescent="0.25">
      <c r="A2" s="205"/>
      <c r="B2" s="216"/>
      <c r="C2" s="217"/>
      <c r="D2" s="108"/>
      <c r="E2" s="108"/>
      <c r="F2" s="89"/>
      <c r="G2" s="89"/>
      <c r="H2" s="745" t="s">
        <v>357</v>
      </c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6"/>
      <c r="V2" s="746"/>
      <c r="W2" s="746"/>
      <c r="X2" s="746"/>
      <c r="Y2" s="746"/>
      <c r="Z2" s="746"/>
      <c r="AA2" s="746"/>
      <c r="AB2" s="746"/>
      <c r="AC2" s="746"/>
      <c r="AD2" s="746"/>
      <c r="AE2" s="746"/>
      <c r="AF2" s="746"/>
      <c r="AG2" s="746"/>
      <c r="AH2" s="746"/>
      <c r="AI2" s="746"/>
      <c r="AJ2" s="746"/>
    </row>
    <row r="3" spans="1:37" ht="32.25" thickBot="1" x14ac:dyDescent="0.25">
      <c r="A3" s="218"/>
      <c r="B3" s="127" t="s">
        <v>358</v>
      </c>
      <c r="C3" s="598" t="s">
        <v>359</v>
      </c>
      <c r="D3" s="599" t="s">
        <v>360</v>
      </c>
      <c r="E3" s="599"/>
      <c r="F3" s="600" t="s">
        <v>136</v>
      </c>
      <c r="G3" s="600" t="s">
        <v>182</v>
      </c>
      <c r="H3" s="657"/>
      <c r="I3" s="656"/>
      <c r="J3" s="601"/>
      <c r="K3" s="651" t="str">
        <f>'WRZ summary'!G5</f>
        <v>Revised Base Year 2019-20</v>
      </c>
      <c r="L3" s="599" t="str">
        <f>'WRZ summary'!H5</f>
        <v>2020-21</v>
      </c>
      <c r="M3" s="599" t="str">
        <f>'WRZ summary'!I5</f>
        <v>2021-22</v>
      </c>
      <c r="N3" s="599" t="str">
        <f>'WRZ summary'!J5</f>
        <v>2022-23</v>
      </c>
      <c r="O3" s="599" t="str">
        <f>'WRZ summary'!K5</f>
        <v>2023-24</v>
      </c>
      <c r="P3" s="599" t="str">
        <f>'WRZ summary'!L5</f>
        <v>2024-25</v>
      </c>
      <c r="Q3" s="599" t="str">
        <f>'WRZ summary'!M5</f>
        <v>2025-26</v>
      </c>
      <c r="R3" s="599" t="str">
        <f>'WRZ summary'!N5</f>
        <v>2026-27</v>
      </c>
      <c r="S3" s="599" t="str">
        <f>'WRZ summary'!O5</f>
        <v>2027-28</v>
      </c>
      <c r="T3" s="599" t="str">
        <f>'WRZ summary'!P5</f>
        <v>2028-29</v>
      </c>
      <c r="U3" s="599" t="str">
        <f>'WRZ summary'!Q5</f>
        <v>2029-30</v>
      </c>
      <c r="V3" s="599" t="str">
        <f>'WRZ summary'!R5</f>
        <v>2030-31</v>
      </c>
      <c r="W3" s="599" t="str">
        <f>'WRZ summary'!S5</f>
        <v>2031-32</v>
      </c>
      <c r="X3" s="599" t="str">
        <f>'WRZ summary'!T5</f>
        <v>2032-33</v>
      </c>
      <c r="Y3" s="599" t="str">
        <f>'WRZ summary'!U5</f>
        <v>2033-34</v>
      </c>
      <c r="Z3" s="599" t="str">
        <f>'WRZ summary'!V5</f>
        <v>2034-35</v>
      </c>
      <c r="AA3" s="599" t="str">
        <f>'WRZ summary'!W5</f>
        <v>2035-36</v>
      </c>
      <c r="AB3" s="599" t="str">
        <f>'WRZ summary'!X5</f>
        <v>2036-37</v>
      </c>
      <c r="AC3" s="599" t="str">
        <f>'WRZ summary'!Y5</f>
        <v>2037-38</v>
      </c>
      <c r="AD3" s="599" t="str">
        <f>'WRZ summary'!Z5</f>
        <v>2038-39</v>
      </c>
      <c r="AE3" s="599" t="str">
        <f>'WRZ summary'!AA5</f>
        <v>2039-40</v>
      </c>
      <c r="AF3" s="599" t="str">
        <f>'WRZ summary'!AB5</f>
        <v>2040-41</v>
      </c>
      <c r="AG3" s="599" t="str">
        <f>'WRZ summary'!AC5</f>
        <v>2041-42</v>
      </c>
      <c r="AH3" s="599" t="str">
        <f>'WRZ summary'!AD5</f>
        <v>2042-43</v>
      </c>
      <c r="AI3" s="599" t="str">
        <f>'WRZ summary'!AE5</f>
        <v>2043-44</v>
      </c>
      <c r="AJ3" s="602" t="str">
        <f>'WRZ summary'!AF5</f>
        <v>2044-45</v>
      </c>
      <c r="AK3" s="366"/>
    </row>
    <row r="4" spans="1:37" x14ac:dyDescent="0.2">
      <c r="A4" s="219"/>
      <c r="B4" s="220">
        <v>58</v>
      </c>
      <c r="C4" s="382" t="s">
        <v>361</v>
      </c>
      <c r="D4" s="221" t="s">
        <v>117</v>
      </c>
      <c r="E4" s="221"/>
      <c r="F4" s="222" t="s">
        <v>70</v>
      </c>
      <c r="G4" s="222">
        <v>2</v>
      </c>
      <c r="H4" s="658"/>
      <c r="I4" s="596"/>
      <c r="J4" s="596"/>
      <c r="K4" s="652">
        <f>SUM(K5,K17,K20,-K23,-K27,-K30,-K33,K36)</f>
        <v>20.200000000000003</v>
      </c>
      <c r="L4" s="477">
        <f>SUM(L5,L17,L20,-L23,-L27,-L30,-L33,L36)</f>
        <v>20.200000000000003</v>
      </c>
      <c r="M4" s="477">
        <f t="shared" ref="M4:AJ4" si="0">SUM(M5,M17,M20,-M23,-M27,-M30,-M33,M36)</f>
        <v>20.200000000000003</v>
      </c>
      <c r="N4" s="477">
        <f t="shared" si="0"/>
        <v>20.200000000000003</v>
      </c>
      <c r="O4" s="477">
        <f t="shared" si="0"/>
        <v>20.200000000000003</v>
      </c>
      <c r="P4" s="477">
        <f t="shared" si="0"/>
        <v>33.5</v>
      </c>
      <c r="Q4" s="477">
        <f t="shared" si="0"/>
        <v>33.5</v>
      </c>
      <c r="R4" s="477">
        <f t="shared" si="0"/>
        <v>33.5</v>
      </c>
      <c r="S4" s="477">
        <f t="shared" si="0"/>
        <v>33.5</v>
      </c>
      <c r="T4" s="477">
        <f t="shared" si="0"/>
        <v>33.5</v>
      </c>
      <c r="U4" s="477">
        <f t="shared" si="0"/>
        <v>54.6</v>
      </c>
      <c r="V4" s="477">
        <f t="shared" si="0"/>
        <v>54.6</v>
      </c>
      <c r="W4" s="477">
        <f t="shared" si="0"/>
        <v>54.6</v>
      </c>
      <c r="X4" s="477">
        <f t="shared" si="0"/>
        <v>54.6</v>
      </c>
      <c r="Y4" s="477">
        <f t="shared" si="0"/>
        <v>54.6</v>
      </c>
      <c r="Z4" s="477">
        <f t="shared" si="0"/>
        <v>54.6</v>
      </c>
      <c r="AA4" s="477">
        <f t="shared" si="0"/>
        <v>54.6</v>
      </c>
      <c r="AB4" s="477">
        <f t="shared" si="0"/>
        <v>54.6</v>
      </c>
      <c r="AC4" s="477">
        <f t="shared" si="0"/>
        <v>54.6</v>
      </c>
      <c r="AD4" s="477">
        <f t="shared" si="0"/>
        <v>54.6</v>
      </c>
      <c r="AE4" s="477">
        <f t="shared" si="0"/>
        <v>54.6</v>
      </c>
      <c r="AF4" s="477">
        <f t="shared" si="0"/>
        <v>54.6</v>
      </c>
      <c r="AG4" s="477">
        <f t="shared" si="0"/>
        <v>54.6</v>
      </c>
      <c r="AH4" s="477">
        <f t="shared" si="0"/>
        <v>54.6</v>
      </c>
      <c r="AI4" s="477">
        <f t="shared" si="0"/>
        <v>54.6</v>
      </c>
      <c r="AJ4" s="597">
        <f t="shared" si="0"/>
        <v>54.6</v>
      </c>
      <c r="AK4" s="366"/>
    </row>
    <row r="5" spans="1:37" x14ac:dyDescent="0.2">
      <c r="A5" s="223"/>
      <c r="B5" s="224">
        <f>B4+0.1</f>
        <v>58.1</v>
      </c>
      <c r="C5" s="592" t="s">
        <v>362</v>
      </c>
      <c r="D5" s="225" t="s">
        <v>117</v>
      </c>
      <c r="E5" s="225"/>
      <c r="F5" s="226" t="s">
        <v>70</v>
      </c>
      <c r="G5" s="226">
        <v>2</v>
      </c>
      <c r="H5" s="631"/>
      <c r="I5" s="334"/>
      <c r="J5" s="334"/>
      <c r="K5" s="616">
        <f t="shared" ref="K5:AJ5" si="1">SUM(K6:K16)</f>
        <v>3.6</v>
      </c>
      <c r="L5" s="327">
        <f>SUM(L6:L16)</f>
        <v>3.6</v>
      </c>
      <c r="M5" s="327">
        <f t="shared" si="1"/>
        <v>3.6</v>
      </c>
      <c r="N5" s="327">
        <f t="shared" si="1"/>
        <v>3.6</v>
      </c>
      <c r="O5" s="327">
        <f t="shared" si="1"/>
        <v>3.6</v>
      </c>
      <c r="P5" s="327">
        <f t="shared" si="1"/>
        <v>16.899999999999999</v>
      </c>
      <c r="Q5" s="327">
        <f t="shared" si="1"/>
        <v>16.899999999999999</v>
      </c>
      <c r="R5" s="327">
        <f t="shared" si="1"/>
        <v>16.899999999999999</v>
      </c>
      <c r="S5" s="327">
        <f t="shared" si="1"/>
        <v>16.899999999999999</v>
      </c>
      <c r="T5" s="327">
        <f t="shared" si="1"/>
        <v>16.899999999999999</v>
      </c>
      <c r="U5" s="327">
        <f t="shared" si="1"/>
        <v>38</v>
      </c>
      <c r="V5" s="327">
        <f t="shared" si="1"/>
        <v>38</v>
      </c>
      <c r="W5" s="327">
        <f t="shared" si="1"/>
        <v>38</v>
      </c>
      <c r="X5" s="327">
        <f t="shared" si="1"/>
        <v>38</v>
      </c>
      <c r="Y5" s="327">
        <f t="shared" si="1"/>
        <v>38</v>
      </c>
      <c r="Z5" s="327">
        <f t="shared" si="1"/>
        <v>38</v>
      </c>
      <c r="AA5" s="327">
        <f t="shared" si="1"/>
        <v>38</v>
      </c>
      <c r="AB5" s="327">
        <f t="shared" si="1"/>
        <v>38</v>
      </c>
      <c r="AC5" s="327">
        <f t="shared" si="1"/>
        <v>38</v>
      </c>
      <c r="AD5" s="327">
        <f t="shared" si="1"/>
        <v>38</v>
      </c>
      <c r="AE5" s="327">
        <f t="shared" si="1"/>
        <v>38</v>
      </c>
      <c r="AF5" s="327">
        <f t="shared" si="1"/>
        <v>38</v>
      </c>
      <c r="AG5" s="327">
        <f t="shared" si="1"/>
        <v>38</v>
      </c>
      <c r="AH5" s="327">
        <f t="shared" si="1"/>
        <v>38</v>
      </c>
      <c r="AI5" s="327">
        <f t="shared" si="1"/>
        <v>38</v>
      </c>
      <c r="AJ5" s="344">
        <f t="shared" si="1"/>
        <v>38</v>
      </c>
      <c r="AK5" s="366"/>
    </row>
    <row r="6" spans="1:37" x14ac:dyDescent="0.2">
      <c r="A6" s="223"/>
      <c r="B6" s="227" t="s">
        <v>117</v>
      </c>
      <c r="C6" s="228" t="s">
        <v>564</v>
      </c>
      <c r="D6" s="228" t="s">
        <v>565</v>
      </c>
      <c r="E6" s="228"/>
      <c r="F6" s="229" t="s">
        <v>70</v>
      </c>
      <c r="G6" s="229">
        <v>2</v>
      </c>
      <c r="H6" s="631"/>
      <c r="I6" s="334"/>
      <c r="J6" s="334"/>
      <c r="K6" s="616">
        <v>0</v>
      </c>
      <c r="L6" s="342">
        <v>0</v>
      </c>
      <c r="M6" s="342">
        <v>0</v>
      </c>
      <c r="N6" s="342">
        <v>0</v>
      </c>
      <c r="O6" s="342">
        <v>0</v>
      </c>
      <c r="P6" s="342">
        <v>0</v>
      </c>
      <c r="Q6" s="342">
        <v>0</v>
      </c>
      <c r="R6" s="342">
        <v>0</v>
      </c>
      <c r="S6" s="342">
        <v>0</v>
      </c>
      <c r="T6" s="342">
        <v>0</v>
      </c>
      <c r="U6" s="342">
        <v>21.1</v>
      </c>
      <c r="V6" s="342">
        <v>21.1</v>
      </c>
      <c r="W6" s="342">
        <v>21.1</v>
      </c>
      <c r="X6" s="342">
        <v>21.1</v>
      </c>
      <c r="Y6" s="342">
        <v>21.1</v>
      </c>
      <c r="Z6" s="342">
        <v>21.1</v>
      </c>
      <c r="AA6" s="342">
        <v>21.1</v>
      </c>
      <c r="AB6" s="342">
        <v>21.1</v>
      </c>
      <c r="AC6" s="342">
        <v>21.1</v>
      </c>
      <c r="AD6" s="342">
        <v>21.1</v>
      </c>
      <c r="AE6" s="342">
        <v>21.1</v>
      </c>
      <c r="AF6" s="342">
        <v>21.1</v>
      </c>
      <c r="AG6" s="342">
        <v>21.1</v>
      </c>
      <c r="AH6" s="342">
        <v>21.1</v>
      </c>
      <c r="AI6" s="342">
        <v>21.1</v>
      </c>
      <c r="AJ6" s="342">
        <v>21.1</v>
      </c>
      <c r="AK6" s="366"/>
    </row>
    <row r="7" spans="1:37" x14ac:dyDescent="0.2">
      <c r="A7" s="223"/>
      <c r="B7" s="227"/>
      <c r="C7" s="608" t="s">
        <v>591</v>
      </c>
      <c r="D7" s="608" t="s">
        <v>592</v>
      </c>
      <c r="E7" s="228"/>
      <c r="F7" s="229" t="s">
        <v>70</v>
      </c>
      <c r="G7" s="229">
        <v>2</v>
      </c>
      <c r="H7" s="630"/>
      <c r="I7" s="433"/>
      <c r="J7" s="433"/>
      <c r="K7" s="614">
        <v>0</v>
      </c>
      <c r="L7" s="361">
        <v>0</v>
      </c>
      <c r="M7" s="361">
        <v>0</v>
      </c>
      <c r="N7" s="361">
        <v>0</v>
      </c>
      <c r="O7" s="361">
        <v>0</v>
      </c>
      <c r="P7" s="692">
        <v>16.899999999999999</v>
      </c>
      <c r="Q7" s="692">
        <v>16.899999999999999</v>
      </c>
      <c r="R7" s="692">
        <v>16.899999999999999</v>
      </c>
      <c r="S7" s="692">
        <v>16.899999999999999</v>
      </c>
      <c r="T7" s="692">
        <v>16.899999999999999</v>
      </c>
      <c r="U7" s="692">
        <v>16.899999999999999</v>
      </c>
      <c r="V7" s="692">
        <v>16.899999999999999</v>
      </c>
      <c r="W7" s="692">
        <v>16.899999999999999</v>
      </c>
      <c r="X7" s="692">
        <v>16.899999999999999</v>
      </c>
      <c r="Y7" s="692">
        <v>16.899999999999999</v>
      </c>
      <c r="Z7" s="692">
        <v>16.899999999999999</v>
      </c>
      <c r="AA7" s="692">
        <v>16.899999999999999</v>
      </c>
      <c r="AB7" s="692">
        <v>16.899999999999999</v>
      </c>
      <c r="AC7" s="692">
        <v>16.899999999999999</v>
      </c>
      <c r="AD7" s="692">
        <v>16.899999999999999</v>
      </c>
      <c r="AE7" s="692">
        <v>16.899999999999999</v>
      </c>
      <c r="AF7" s="692">
        <v>16.899999999999999</v>
      </c>
      <c r="AG7" s="692">
        <v>16.899999999999999</v>
      </c>
      <c r="AH7" s="692">
        <v>16.899999999999999</v>
      </c>
      <c r="AI7" s="692">
        <v>16.899999999999999</v>
      </c>
      <c r="AJ7" s="692">
        <v>16.899999999999999</v>
      </c>
      <c r="AK7" s="366"/>
    </row>
    <row r="8" spans="1:37" x14ac:dyDescent="0.2">
      <c r="A8" s="223"/>
      <c r="B8" s="227"/>
      <c r="C8" s="608" t="s">
        <v>593</v>
      </c>
      <c r="D8" s="608" t="s">
        <v>594</v>
      </c>
      <c r="E8" s="228"/>
      <c r="F8" s="229" t="s">
        <v>70</v>
      </c>
      <c r="G8" s="229">
        <v>2</v>
      </c>
      <c r="H8" s="630"/>
      <c r="I8" s="433"/>
      <c r="J8" s="433"/>
      <c r="K8" s="614">
        <v>3.6</v>
      </c>
      <c r="L8" s="361">
        <v>3.6</v>
      </c>
      <c r="M8" s="361">
        <v>3.6</v>
      </c>
      <c r="N8" s="361">
        <v>3.6</v>
      </c>
      <c r="O8" s="361">
        <v>3.6</v>
      </c>
      <c r="P8" s="361">
        <v>0</v>
      </c>
      <c r="Q8" s="361">
        <v>0</v>
      </c>
      <c r="R8" s="361">
        <v>0</v>
      </c>
      <c r="S8" s="361">
        <v>0</v>
      </c>
      <c r="T8" s="361">
        <v>0</v>
      </c>
      <c r="U8" s="361">
        <v>0</v>
      </c>
      <c r="V8" s="361">
        <v>0</v>
      </c>
      <c r="W8" s="361">
        <v>0</v>
      </c>
      <c r="X8" s="361">
        <v>0</v>
      </c>
      <c r="Y8" s="361">
        <v>0</v>
      </c>
      <c r="Z8" s="361">
        <v>0</v>
      </c>
      <c r="AA8" s="361">
        <v>0</v>
      </c>
      <c r="AB8" s="361">
        <v>0</v>
      </c>
      <c r="AC8" s="361">
        <v>0</v>
      </c>
      <c r="AD8" s="361">
        <v>0</v>
      </c>
      <c r="AE8" s="361">
        <v>0</v>
      </c>
      <c r="AF8" s="361">
        <v>0</v>
      </c>
      <c r="AG8" s="361">
        <v>0</v>
      </c>
      <c r="AH8" s="361">
        <v>0</v>
      </c>
      <c r="AI8" s="361">
        <v>0</v>
      </c>
      <c r="AJ8" s="361">
        <v>0</v>
      </c>
      <c r="AK8" s="366"/>
    </row>
    <row r="9" spans="1:37" x14ac:dyDescent="0.2">
      <c r="A9" s="223"/>
      <c r="B9" s="227"/>
      <c r="C9" s="228"/>
      <c r="D9" s="228"/>
      <c r="E9" s="228"/>
      <c r="F9" s="229"/>
      <c r="G9" s="229"/>
      <c r="H9" s="630"/>
      <c r="I9" s="433"/>
      <c r="J9" s="433"/>
      <c r="K9" s="614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361"/>
      <c r="Z9" s="361"/>
      <c r="AA9" s="361"/>
      <c r="AB9" s="361"/>
      <c r="AC9" s="361"/>
      <c r="AD9" s="361"/>
      <c r="AE9" s="361"/>
      <c r="AF9" s="361"/>
      <c r="AG9" s="361"/>
      <c r="AH9" s="361"/>
      <c r="AI9" s="361"/>
      <c r="AJ9" s="361"/>
      <c r="AK9" s="366"/>
    </row>
    <row r="10" spans="1:37" x14ac:dyDescent="0.2">
      <c r="A10" s="223"/>
      <c r="B10" s="227"/>
      <c r="C10" s="228"/>
      <c r="D10" s="228"/>
      <c r="E10" s="228"/>
      <c r="F10" s="229"/>
      <c r="G10" s="229"/>
      <c r="H10" s="630"/>
      <c r="I10" s="433"/>
      <c r="J10" s="433"/>
      <c r="K10" s="614"/>
      <c r="L10" s="361"/>
      <c r="M10" s="361"/>
      <c r="N10" s="361"/>
      <c r="O10" s="361"/>
      <c r="P10" s="361"/>
      <c r="Q10" s="361"/>
      <c r="R10" s="361"/>
      <c r="S10" s="361"/>
      <c r="T10" s="361"/>
      <c r="U10" s="361"/>
      <c r="V10" s="361"/>
      <c r="W10" s="361"/>
      <c r="X10" s="361"/>
      <c r="Y10" s="361"/>
      <c r="Z10" s="361"/>
      <c r="AA10" s="361"/>
      <c r="AB10" s="361"/>
      <c r="AC10" s="361"/>
      <c r="AD10" s="361"/>
      <c r="AE10" s="361"/>
      <c r="AF10" s="361"/>
      <c r="AG10" s="361"/>
      <c r="AH10" s="361"/>
      <c r="AI10" s="361"/>
      <c r="AJ10" s="361"/>
      <c r="AK10" s="366"/>
    </row>
    <row r="11" spans="1:37" x14ac:dyDescent="0.2">
      <c r="A11" s="223"/>
      <c r="B11" s="227"/>
      <c r="C11" s="228"/>
      <c r="D11" s="228"/>
      <c r="E11" s="228"/>
      <c r="F11" s="229"/>
      <c r="G11" s="229"/>
      <c r="H11" s="630"/>
      <c r="I11" s="433"/>
      <c r="J11" s="433"/>
      <c r="K11" s="614"/>
      <c r="L11" s="361"/>
      <c r="M11" s="361"/>
      <c r="N11" s="361"/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1"/>
      <c r="Z11" s="361"/>
      <c r="AA11" s="361"/>
      <c r="AB11" s="361"/>
      <c r="AC11" s="361"/>
      <c r="AD11" s="361"/>
      <c r="AE11" s="361"/>
      <c r="AF11" s="361"/>
      <c r="AG11" s="361"/>
      <c r="AH11" s="361"/>
      <c r="AI11" s="361"/>
      <c r="AJ11" s="361"/>
      <c r="AK11" s="366"/>
    </row>
    <row r="12" spans="1:37" x14ac:dyDescent="0.2">
      <c r="A12" s="223"/>
      <c r="B12" s="227"/>
      <c r="C12" s="228"/>
      <c r="D12" s="228"/>
      <c r="E12" s="228"/>
      <c r="F12" s="229"/>
      <c r="G12" s="229"/>
      <c r="H12" s="630"/>
      <c r="I12" s="433"/>
      <c r="J12" s="433"/>
      <c r="K12" s="614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1"/>
      <c r="AF12" s="361"/>
      <c r="AG12" s="361"/>
      <c r="AH12" s="361"/>
      <c r="AI12" s="361"/>
      <c r="AJ12" s="414"/>
      <c r="AK12" s="366"/>
    </row>
    <row r="13" spans="1:37" x14ac:dyDescent="0.2">
      <c r="A13" s="223"/>
      <c r="B13" s="227"/>
      <c r="C13" s="228"/>
      <c r="D13" s="228"/>
      <c r="E13" s="228"/>
      <c r="F13" s="229"/>
      <c r="G13" s="229"/>
      <c r="H13" s="630"/>
      <c r="I13" s="433"/>
      <c r="J13" s="433"/>
      <c r="K13" s="614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361"/>
      <c r="AC13" s="361"/>
      <c r="AD13" s="361"/>
      <c r="AE13" s="361"/>
      <c r="AF13" s="361"/>
      <c r="AG13" s="361"/>
      <c r="AH13" s="361"/>
      <c r="AI13" s="361"/>
      <c r="AJ13" s="414"/>
      <c r="AK13" s="366"/>
    </row>
    <row r="14" spans="1:37" x14ac:dyDescent="0.2">
      <c r="A14" s="223"/>
      <c r="B14" s="227"/>
      <c r="C14" s="228"/>
      <c r="D14" s="228"/>
      <c r="E14" s="228"/>
      <c r="F14" s="229"/>
      <c r="G14" s="229"/>
      <c r="H14" s="630"/>
      <c r="I14" s="433"/>
      <c r="J14" s="433"/>
      <c r="K14" s="614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414"/>
      <c r="AK14" s="366"/>
    </row>
    <row r="15" spans="1:37" x14ac:dyDescent="0.2">
      <c r="A15" s="223"/>
      <c r="B15" s="227"/>
      <c r="C15" s="228"/>
      <c r="D15" s="228"/>
      <c r="E15" s="228"/>
      <c r="F15" s="229"/>
      <c r="G15" s="229"/>
      <c r="H15" s="630"/>
      <c r="I15" s="433"/>
      <c r="J15" s="433"/>
      <c r="K15" s="614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361"/>
      <c r="AE15" s="361"/>
      <c r="AF15" s="361"/>
      <c r="AG15" s="361"/>
      <c r="AH15" s="361"/>
      <c r="AI15" s="361"/>
      <c r="AJ15" s="414"/>
      <c r="AK15" s="366"/>
    </row>
    <row r="16" spans="1:37" x14ac:dyDescent="0.2">
      <c r="A16" s="223"/>
      <c r="B16" s="424" t="s">
        <v>117</v>
      </c>
      <c r="C16" s="336" t="s">
        <v>363</v>
      </c>
      <c r="D16" s="337" t="s">
        <v>117</v>
      </c>
      <c r="E16" s="337"/>
      <c r="F16" s="338" t="s">
        <v>117</v>
      </c>
      <c r="G16" s="338"/>
      <c r="H16" s="659"/>
      <c r="I16" s="339"/>
      <c r="J16" s="339"/>
      <c r="K16" s="653" t="s">
        <v>117</v>
      </c>
      <c r="L16" s="338" t="s">
        <v>117</v>
      </c>
      <c r="M16" s="338" t="s">
        <v>117</v>
      </c>
      <c r="N16" s="338" t="s">
        <v>117</v>
      </c>
      <c r="O16" s="338" t="s">
        <v>117</v>
      </c>
      <c r="P16" s="338" t="s">
        <v>117</v>
      </c>
      <c r="Q16" s="338" t="s">
        <v>117</v>
      </c>
      <c r="R16" s="338" t="s">
        <v>117</v>
      </c>
      <c r="S16" s="338" t="s">
        <v>117</v>
      </c>
      <c r="T16" s="338" t="s">
        <v>117</v>
      </c>
      <c r="U16" s="338" t="s">
        <v>117</v>
      </c>
      <c r="V16" s="338" t="s">
        <v>117</v>
      </c>
      <c r="W16" s="338" t="s">
        <v>117</v>
      </c>
      <c r="X16" s="338" t="s">
        <v>117</v>
      </c>
      <c r="Y16" s="338" t="s">
        <v>117</v>
      </c>
      <c r="Z16" s="338" t="s">
        <v>117</v>
      </c>
      <c r="AA16" s="338" t="s">
        <v>117</v>
      </c>
      <c r="AB16" s="338" t="s">
        <v>117</v>
      </c>
      <c r="AC16" s="338" t="s">
        <v>117</v>
      </c>
      <c r="AD16" s="338" t="s">
        <v>117</v>
      </c>
      <c r="AE16" s="338" t="s">
        <v>117</v>
      </c>
      <c r="AF16" s="338" t="s">
        <v>117</v>
      </c>
      <c r="AG16" s="338" t="s">
        <v>117</v>
      </c>
      <c r="AH16" s="338" t="s">
        <v>117</v>
      </c>
      <c r="AI16" s="338" t="s">
        <v>117</v>
      </c>
      <c r="AJ16" s="385" t="s">
        <v>117</v>
      </c>
      <c r="AK16" s="366"/>
    </row>
    <row r="17" spans="1:37" x14ac:dyDescent="0.2">
      <c r="A17" s="223"/>
      <c r="B17" s="224">
        <f>B5+0.1</f>
        <v>58.2</v>
      </c>
      <c r="C17" s="340" t="s">
        <v>364</v>
      </c>
      <c r="D17" s="341" t="s">
        <v>117</v>
      </c>
      <c r="E17" s="341"/>
      <c r="F17" s="226" t="s">
        <v>70</v>
      </c>
      <c r="G17" s="226">
        <v>2</v>
      </c>
      <c r="H17" s="631"/>
      <c r="I17" s="334"/>
      <c r="J17" s="334"/>
      <c r="K17" s="616">
        <f t="shared" ref="K17:AJ17" si="2">SUM(K18:K19)</f>
        <v>0</v>
      </c>
      <c r="L17" s="327">
        <f t="shared" si="2"/>
        <v>0</v>
      </c>
      <c r="M17" s="327">
        <f t="shared" si="2"/>
        <v>0</v>
      </c>
      <c r="N17" s="327">
        <f t="shared" si="2"/>
        <v>0</v>
      </c>
      <c r="O17" s="327">
        <f t="shared" si="2"/>
        <v>0</v>
      </c>
      <c r="P17" s="327">
        <f t="shared" si="2"/>
        <v>0</v>
      </c>
      <c r="Q17" s="327">
        <f t="shared" si="2"/>
        <v>0</v>
      </c>
      <c r="R17" s="327">
        <f t="shared" si="2"/>
        <v>0</v>
      </c>
      <c r="S17" s="327">
        <f t="shared" si="2"/>
        <v>0</v>
      </c>
      <c r="T17" s="327">
        <f t="shared" si="2"/>
        <v>0</v>
      </c>
      <c r="U17" s="327">
        <f t="shared" si="2"/>
        <v>0</v>
      </c>
      <c r="V17" s="327">
        <f t="shared" si="2"/>
        <v>0</v>
      </c>
      <c r="W17" s="327">
        <f t="shared" si="2"/>
        <v>0</v>
      </c>
      <c r="X17" s="327">
        <f t="shared" si="2"/>
        <v>0</v>
      </c>
      <c r="Y17" s="327">
        <f t="shared" si="2"/>
        <v>0</v>
      </c>
      <c r="Z17" s="327">
        <f t="shared" si="2"/>
        <v>0</v>
      </c>
      <c r="AA17" s="327">
        <f t="shared" si="2"/>
        <v>0</v>
      </c>
      <c r="AB17" s="327">
        <f t="shared" si="2"/>
        <v>0</v>
      </c>
      <c r="AC17" s="327">
        <f t="shared" si="2"/>
        <v>0</v>
      </c>
      <c r="AD17" s="327">
        <f t="shared" si="2"/>
        <v>0</v>
      </c>
      <c r="AE17" s="327">
        <f t="shared" si="2"/>
        <v>0</v>
      </c>
      <c r="AF17" s="327">
        <f t="shared" si="2"/>
        <v>0</v>
      </c>
      <c r="AG17" s="327">
        <f t="shared" si="2"/>
        <v>0</v>
      </c>
      <c r="AH17" s="327">
        <f t="shared" si="2"/>
        <v>0</v>
      </c>
      <c r="AI17" s="327">
        <f t="shared" si="2"/>
        <v>0</v>
      </c>
      <c r="AJ17" s="344">
        <f t="shared" si="2"/>
        <v>0</v>
      </c>
      <c r="AK17" s="366"/>
    </row>
    <row r="18" spans="1:37" x14ac:dyDescent="0.2">
      <c r="A18" s="223"/>
      <c r="B18" s="227" t="s">
        <v>117</v>
      </c>
      <c r="C18" s="228"/>
      <c r="D18" s="228"/>
      <c r="E18" s="228"/>
      <c r="F18" s="230" t="s">
        <v>70</v>
      </c>
      <c r="G18" s="230">
        <v>2</v>
      </c>
      <c r="H18" s="631"/>
      <c r="I18" s="334"/>
      <c r="J18" s="334"/>
      <c r="K18" s="616"/>
      <c r="L18" s="342"/>
      <c r="M18" s="342"/>
      <c r="N18" s="342"/>
      <c r="O18" s="342"/>
      <c r="P18" s="342"/>
      <c r="Q18" s="342"/>
      <c r="R18" s="342"/>
      <c r="S18" s="342"/>
      <c r="T18" s="342"/>
      <c r="U18" s="342"/>
      <c r="V18" s="342"/>
      <c r="W18" s="342"/>
      <c r="X18" s="342"/>
      <c r="Y18" s="342"/>
      <c r="Z18" s="342"/>
      <c r="AA18" s="342"/>
      <c r="AB18" s="342"/>
      <c r="AC18" s="342"/>
      <c r="AD18" s="342"/>
      <c r="AE18" s="342"/>
      <c r="AF18" s="342"/>
      <c r="AG18" s="342"/>
      <c r="AH18" s="342"/>
      <c r="AI18" s="342"/>
      <c r="AJ18" s="384"/>
      <c r="AK18" s="366"/>
    </row>
    <row r="19" spans="1:37" x14ac:dyDescent="0.2">
      <c r="A19" s="205"/>
      <c r="B19" s="424" t="s">
        <v>117</v>
      </c>
      <c r="C19" s="336" t="s">
        <v>363</v>
      </c>
      <c r="D19" s="337" t="s">
        <v>117</v>
      </c>
      <c r="E19" s="337"/>
      <c r="F19" s="284" t="s">
        <v>117</v>
      </c>
      <c r="G19" s="338"/>
      <c r="H19" s="659"/>
      <c r="I19" s="339"/>
      <c r="J19" s="339"/>
      <c r="K19" s="653" t="s">
        <v>117</v>
      </c>
      <c r="L19" s="338" t="s">
        <v>117</v>
      </c>
      <c r="M19" s="338" t="s">
        <v>117</v>
      </c>
      <c r="N19" s="338" t="s">
        <v>117</v>
      </c>
      <c r="O19" s="338" t="s">
        <v>117</v>
      </c>
      <c r="P19" s="338" t="s">
        <v>117</v>
      </c>
      <c r="Q19" s="338" t="s">
        <v>117</v>
      </c>
      <c r="R19" s="338" t="s">
        <v>117</v>
      </c>
      <c r="S19" s="338" t="s">
        <v>117</v>
      </c>
      <c r="T19" s="338" t="s">
        <v>117</v>
      </c>
      <c r="U19" s="338" t="s">
        <v>117</v>
      </c>
      <c r="V19" s="338" t="s">
        <v>117</v>
      </c>
      <c r="W19" s="338" t="s">
        <v>117</v>
      </c>
      <c r="X19" s="338" t="s">
        <v>117</v>
      </c>
      <c r="Y19" s="338" t="s">
        <v>117</v>
      </c>
      <c r="Z19" s="338" t="s">
        <v>117</v>
      </c>
      <c r="AA19" s="338" t="s">
        <v>117</v>
      </c>
      <c r="AB19" s="338" t="s">
        <v>117</v>
      </c>
      <c r="AC19" s="338" t="s">
        <v>117</v>
      </c>
      <c r="AD19" s="338" t="s">
        <v>117</v>
      </c>
      <c r="AE19" s="338" t="s">
        <v>117</v>
      </c>
      <c r="AF19" s="338" t="s">
        <v>117</v>
      </c>
      <c r="AG19" s="338" t="s">
        <v>117</v>
      </c>
      <c r="AH19" s="338" t="s">
        <v>117</v>
      </c>
      <c r="AI19" s="338" t="s">
        <v>117</v>
      </c>
      <c r="AJ19" s="385" t="s">
        <v>117</v>
      </c>
      <c r="AK19" s="366"/>
    </row>
    <row r="20" spans="1:37" x14ac:dyDescent="0.2">
      <c r="A20" s="223"/>
      <c r="B20" s="224">
        <f>B17+0.1</f>
        <v>58.300000000000004</v>
      </c>
      <c r="C20" s="340" t="s">
        <v>365</v>
      </c>
      <c r="D20" s="234" t="s">
        <v>117</v>
      </c>
      <c r="E20" s="234"/>
      <c r="F20" s="231" t="s">
        <v>70</v>
      </c>
      <c r="G20" s="231">
        <v>2</v>
      </c>
      <c r="H20" s="631"/>
      <c r="I20" s="334"/>
      <c r="J20" s="334"/>
      <c r="K20" s="616">
        <f t="shared" ref="K20:AJ20" si="3">SUM(K21:K22)</f>
        <v>0</v>
      </c>
      <c r="L20" s="327">
        <f t="shared" si="3"/>
        <v>0</v>
      </c>
      <c r="M20" s="327">
        <f t="shared" si="3"/>
        <v>0</v>
      </c>
      <c r="N20" s="327">
        <f t="shared" si="3"/>
        <v>0</v>
      </c>
      <c r="O20" s="327">
        <f t="shared" si="3"/>
        <v>0</v>
      </c>
      <c r="P20" s="327">
        <f t="shared" si="3"/>
        <v>0</v>
      </c>
      <c r="Q20" s="327">
        <f t="shared" si="3"/>
        <v>0</v>
      </c>
      <c r="R20" s="327">
        <f t="shared" si="3"/>
        <v>0</v>
      </c>
      <c r="S20" s="327">
        <f t="shared" si="3"/>
        <v>0</v>
      </c>
      <c r="T20" s="327">
        <f t="shared" si="3"/>
        <v>0</v>
      </c>
      <c r="U20" s="327">
        <f t="shared" si="3"/>
        <v>0</v>
      </c>
      <c r="V20" s="327">
        <f t="shared" si="3"/>
        <v>0</v>
      </c>
      <c r="W20" s="327">
        <f t="shared" si="3"/>
        <v>0</v>
      </c>
      <c r="X20" s="327">
        <f t="shared" si="3"/>
        <v>0</v>
      </c>
      <c r="Y20" s="327">
        <f t="shared" si="3"/>
        <v>0</v>
      </c>
      <c r="Z20" s="327">
        <f t="shared" si="3"/>
        <v>0</v>
      </c>
      <c r="AA20" s="327">
        <f t="shared" si="3"/>
        <v>0</v>
      </c>
      <c r="AB20" s="327">
        <f t="shared" si="3"/>
        <v>0</v>
      </c>
      <c r="AC20" s="327">
        <f t="shared" si="3"/>
        <v>0</v>
      </c>
      <c r="AD20" s="327">
        <f t="shared" si="3"/>
        <v>0</v>
      </c>
      <c r="AE20" s="327">
        <f t="shared" si="3"/>
        <v>0</v>
      </c>
      <c r="AF20" s="327">
        <f t="shared" si="3"/>
        <v>0</v>
      </c>
      <c r="AG20" s="327">
        <f t="shared" si="3"/>
        <v>0</v>
      </c>
      <c r="AH20" s="327">
        <f t="shared" si="3"/>
        <v>0</v>
      </c>
      <c r="AI20" s="327">
        <f t="shared" si="3"/>
        <v>0</v>
      </c>
      <c r="AJ20" s="344">
        <f t="shared" si="3"/>
        <v>0</v>
      </c>
    </row>
    <row r="21" spans="1:37" x14ac:dyDescent="0.2">
      <c r="A21" s="223"/>
      <c r="B21" s="227" t="s">
        <v>117</v>
      </c>
      <c r="C21" s="228"/>
      <c r="D21" s="228"/>
      <c r="E21" s="228"/>
      <c r="F21" s="230" t="s">
        <v>70</v>
      </c>
      <c r="G21" s="230">
        <v>2</v>
      </c>
      <c r="H21" s="631"/>
      <c r="I21" s="334"/>
      <c r="J21" s="334"/>
      <c r="K21" s="616"/>
      <c r="L21" s="342"/>
      <c r="M21" s="342"/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X21" s="342"/>
      <c r="Y21" s="342"/>
      <c r="Z21" s="342"/>
      <c r="AA21" s="342"/>
      <c r="AB21" s="342"/>
      <c r="AC21" s="342"/>
      <c r="AD21" s="342"/>
      <c r="AE21" s="342"/>
      <c r="AF21" s="342"/>
      <c r="AG21" s="342"/>
      <c r="AH21" s="342"/>
      <c r="AI21" s="342"/>
      <c r="AJ21" s="384"/>
    </row>
    <row r="22" spans="1:37" x14ac:dyDescent="0.2">
      <c r="A22" s="223"/>
      <c r="B22" s="424" t="s">
        <v>117</v>
      </c>
      <c r="C22" s="336" t="s">
        <v>363</v>
      </c>
      <c r="D22" s="337" t="s">
        <v>117</v>
      </c>
      <c r="E22" s="337"/>
      <c r="F22" s="284" t="s">
        <v>117</v>
      </c>
      <c r="G22" s="338"/>
      <c r="H22" s="659"/>
      <c r="I22" s="339"/>
      <c r="J22" s="339"/>
      <c r="K22" s="653" t="s">
        <v>117</v>
      </c>
      <c r="L22" s="338" t="s">
        <v>117</v>
      </c>
      <c r="M22" s="338" t="s">
        <v>117</v>
      </c>
      <c r="N22" s="338" t="s">
        <v>117</v>
      </c>
      <c r="O22" s="338" t="s">
        <v>117</v>
      </c>
      <c r="P22" s="338" t="s">
        <v>117</v>
      </c>
      <c r="Q22" s="338" t="s">
        <v>117</v>
      </c>
      <c r="R22" s="338" t="s">
        <v>117</v>
      </c>
      <c r="S22" s="338" t="s">
        <v>117</v>
      </c>
      <c r="T22" s="338" t="s">
        <v>117</v>
      </c>
      <c r="U22" s="338" t="s">
        <v>117</v>
      </c>
      <c r="V22" s="338" t="s">
        <v>117</v>
      </c>
      <c r="W22" s="338" t="s">
        <v>117</v>
      </c>
      <c r="X22" s="338" t="s">
        <v>117</v>
      </c>
      <c r="Y22" s="338" t="s">
        <v>117</v>
      </c>
      <c r="Z22" s="338" t="s">
        <v>117</v>
      </c>
      <c r="AA22" s="338" t="s">
        <v>117</v>
      </c>
      <c r="AB22" s="338" t="s">
        <v>117</v>
      </c>
      <c r="AC22" s="338" t="s">
        <v>117</v>
      </c>
      <c r="AD22" s="338" t="s">
        <v>117</v>
      </c>
      <c r="AE22" s="338" t="s">
        <v>117</v>
      </c>
      <c r="AF22" s="338" t="s">
        <v>117</v>
      </c>
      <c r="AG22" s="338" t="s">
        <v>117</v>
      </c>
      <c r="AH22" s="338" t="s">
        <v>117</v>
      </c>
      <c r="AI22" s="338" t="s">
        <v>117</v>
      </c>
      <c r="AJ22" s="385" t="s">
        <v>117</v>
      </c>
    </row>
    <row r="23" spans="1:37" ht="25.5" x14ac:dyDescent="0.2">
      <c r="A23" s="223"/>
      <c r="B23" s="224">
        <f>B20+0.1</f>
        <v>58.400000000000006</v>
      </c>
      <c r="C23" s="340" t="s">
        <v>366</v>
      </c>
      <c r="D23" s="234" t="s">
        <v>117</v>
      </c>
      <c r="E23" s="234"/>
      <c r="F23" s="231" t="s">
        <v>70</v>
      </c>
      <c r="G23" s="231">
        <v>2</v>
      </c>
      <c r="H23" s="631"/>
      <c r="I23" s="334"/>
      <c r="J23" s="334"/>
      <c r="K23" s="616">
        <f t="shared" ref="K23:AJ23" si="4">SUM(K24:K25)</f>
        <v>0</v>
      </c>
      <c r="L23" s="327">
        <f t="shared" si="4"/>
        <v>0</v>
      </c>
      <c r="M23" s="327">
        <f t="shared" si="4"/>
        <v>0</v>
      </c>
      <c r="N23" s="327">
        <f t="shared" si="4"/>
        <v>0</v>
      </c>
      <c r="O23" s="327">
        <f t="shared" si="4"/>
        <v>0</v>
      </c>
      <c r="P23" s="327">
        <f t="shared" si="4"/>
        <v>0</v>
      </c>
      <c r="Q23" s="327">
        <f t="shared" si="4"/>
        <v>0</v>
      </c>
      <c r="R23" s="327">
        <f t="shared" si="4"/>
        <v>0</v>
      </c>
      <c r="S23" s="327">
        <f t="shared" si="4"/>
        <v>0</v>
      </c>
      <c r="T23" s="327">
        <f t="shared" si="4"/>
        <v>0</v>
      </c>
      <c r="U23" s="327">
        <f t="shared" si="4"/>
        <v>0</v>
      </c>
      <c r="V23" s="327">
        <f t="shared" si="4"/>
        <v>0</v>
      </c>
      <c r="W23" s="327">
        <f t="shared" si="4"/>
        <v>0</v>
      </c>
      <c r="X23" s="327">
        <f t="shared" si="4"/>
        <v>0</v>
      </c>
      <c r="Y23" s="327">
        <f t="shared" si="4"/>
        <v>0</v>
      </c>
      <c r="Z23" s="327">
        <f t="shared" si="4"/>
        <v>0</v>
      </c>
      <c r="AA23" s="327">
        <f t="shared" si="4"/>
        <v>0</v>
      </c>
      <c r="AB23" s="327">
        <f t="shared" si="4"/>
        <v>0</v>
      </c>
      <c r="AC23" s="327">
        <f t="shared" si="4"/>
        <v>0</v>
      </c>
      <c r="AD23" s="327">
        <f t="shared" si="4"/>
        <v>0</v>
      </c>
      <c r="AE23" s="327">
        <f t="shared" si="4"/>
        <v>0</v>
      </c>
      <c r="AF23" s="327">
        <f t="shared" si="4"/>
        <v>0</v>
      </c>
      <c r="AG23" s="327">
        <f t="shared" si="4"/>
        <v>0</v>
      </c>
      <c r="AH23" s="327">
        <f t="shared" si="4"/>
        <v>0</v>
      </c>
      <c r="AI23" s="327">
        <f t="shared" si="4"/>
        <v>0</v>
      </c>
      <c r="AJ23" s="344">
        <f t="shared" si="4"/>
        <v>0</v>
      </c>
    </row>
    <row r="24" spans="1:37" x14ac:dyDescent="0.2">
      <c r="A24" s="223"/>
      <c r="B24" s="227" t="s">
        <v>117</v>
      </c>
      <c r="C24" s="228"/>
      <c r="D24" s="228"/>
      <c r="E24" s="228"/>
      <c r="F24" s="230" t="s">
        <v>70</v>
      </c>
      <c r="G24" s="230">
        <v>2</v>
      </c>
      <c r="H24" s="631"/>
      <c r="I24" s="334"/>
      <c r="J24" s="334"/>
      <c r="K24" s="616"/>
      <c r="L24" s="342"/>
      <c r="M24" s="342"/>
      <c r="N24" s="342"/>
      <c r="O24" s="342"/>
      <c r="P24" s="342"/>
      <c r="Q24" s="342"/>
      <c r="R24" s="342"/>
      <c r="S24" s="342"/>
      <c r="T24" s="342"/>
      <c r="U24" s="342"/>
      <c r="V24" s="342"/>
      <c r="W24" s="342"/>
      <c r="X24" s="342"/>
      <c r="Y24" s="342"/>
      <c r="Z24" s="342"/>
      <c r="AA24" s="342"/>
      <c r="AB24" s="342"/>
      <c r="AC24" s="342"/>
      <c r="AD24" s="342"/>
      <c r="AE24" s="342"/>
      <c r="AF24" s="342"/>
      <c r="AG24" s="342"/>
      <c r="AH24" s="342"/>
      <c r="AI24" s="342"/>
      <c r="AJ24" s="384"/>
    </row>
    <row r="25" spans="1:37" x14ac:dyDescent="0.2">
      <c r="A25" s="223"/>
      <c r="B25" s="424" t="s">
        <v>117</v>
      </c>
      <c r="C25" s="336" t="s">
        <v>363</v>
      </c>
      <c r="D25" s="337" t="s">
        <v>117</v>
      </c>
      <c r="E25" s="337"/>
      <c r="F25" s="284" t="s">
        <v>117</v>
      </c>
      <c r="G25" s="338"/>
      <c r="H25" s="659"/>
      <c r="I25" s="511"/>
      <c r="J25" s="511"/>
      <c r="K25" s="654" t="s">
        <v>117</v>
      </c>
      <c r="L25" s="338" t="s">
        <v>117</v>
      </c>
      <c r="M25" s="338" t="s">
        <v>117</v>
      </c>
      <c r="N25" s="338" t="s">
        <v>117</v>
      </c>
      <c r="O25" s="338" t="s">
        <v>117</v>
      </c>
      <c r="P25" s="338" t="s">
        <v>117</v>
      </c>
      <c r="Q25" s="338" t="s">
        <v>117</v>
      </c>
      <c r="R25" s="338" t="s">
        <v>117</v>
      </c>
      <c r="S25" s="338" t="s">
        <v>117</v>
      </c>
      <c r="T25" s="338" t="s">
        <v>117</v>
      </c>
      <c r="U25" s="338" t="s">
        <v>117</v>
      </c>
      <c r="V25" s="338" t="s">
        <v>117</v>
      </c>
      <c r="W25" s="338" t="s">
        <v>117</v>
      </c>
      <c r="X25" s="338" t="s">
        <v>117</v>
      </c>
      <c r="Y25" s="338" t="s">
        <v>117</v>
      </c>
      <c r="Z25" s="338" t="s">
        <v>117</v>
      </c>
      <c r="AA25" s="338" t="s">
        <v>117</v>
      </c>
      <c r="AB25" s="338" t="s">
        <v>117</v>
      </c>
      <c r="AC25" s="338" t="s">
        <v>117</v>
      </c>
      <c r="AD25" s="338" t="s">
        <v>117</v>
      </c>
      <c r="AE25" s="338" t="s">
        <v>117</v>
      </c>
      <c r="AF25" s="338" t="s">
        <v>117</v>
      </c>
      <c r="AG25" s="338" t="s">
        <v>117</v>
      </c>
      <c r="AH25" s="338" t="s">
        <v>117</v>
      </c>
      <c r="AI25" s="338" t="s">
        <v>117</v>
      </c>
      <c r="AJ25" s="385" t="s">
        <v>117</v>
      </c>
    </row>
    <row r="26" spans="1:37" x14ac:dyDescent="0.2">
      <c r="A26" s="223"/>
      <c r="B26" s="224">
        <f>B23+0.1</f>
        <v>58.500000000000007</v>
      </c>
      <c r="C26" s="512" t="s">
        <v>367</v>
      </c>
      <c r="D26" s="232"/>
      <c r="E26" s="232"/>
      <c r="F26" s="231" t="s">
        <v>70</v>
      </c>
      <c r="G26" s="233">
        <v>2</v>
      </c>
      <c r="H26" s="630"/>
      <c r="I26" s="334"/>
      <c r="J26" s="334"/>
      <c r="K26" s="616">
        <f t="shared" ref="K26:AJ26" si="5">SUM(K27+K30)</f>
        <v>0</v>
      </c>
      <c r="L26" s="327">
        <f t="shared" si="5"/>
        <v>0</v>
      </c>
      <c r="M26" s="327">
        <f t="shared" si="5"/>
        <v>0</v>
      </c>
      <c r="N26" s="327">
        <f t="shared" si="5"/>
        <v>0</v>
      </c>
      <c r="O26" s="327">
        <f t="shared" si="5"/>
        <v>0</v>
      </c>
      <c r="P26" s="327">
        <f t="shared" si="5"/>
        <v>0</v>
      </c>
      <c r="Q26" s="327">
        <f t="shared" si="5"/>
        <v>0</v>
      </c>
      <c r="R26" s="327">
        <f t="shared" si="5"/>
        <v>0</v>
      </c>
      <c r="S26" s="327">
        <f t="shared" si="5"/>
        <v>0</v>
      </c>
      <c r="T26" s="327">
        <f t="shared" si="5"/>
        <v>0</v>
      </c>
      <c r="U26" s="327">
        <f t="shared" si="5"/>
        <v>0</v>
      </c>
      <c r="V26" s="327">
        <f t="shared" si="5"/>
        <v>0</v>
      </c>
      <c r="W26" s="327">
        <f t="shared" si="5"/>
        <v>0</v>
      </c>
      <c r="X26" s="327">
        <f t="shared" si="5"/>
        <v>0</v>
      </c>
      <c r="Y26" s="327">
        <f t="shared" si="5"/>
        <v>0</v>
      </c>
      <c r="Z26" s="327">
        <f t="shared" si="5"/>
        <v>0</v>
      </c>
      <c r="AA26" s="327">
        <f t="shared" si="5"/>
        <v>0</v>
      </c>
      <c r="AB26" s="327">
        <f t="shared" si="5"/>
        <v>0</v>
      </c>
      <c r="AC26" s="327">
        <f t="shared" si="5"/>
        <v>0</v>
      </c>
      <c r="AD26" s="327">
        <f t="shared" si="5"/>
        <v>0</v>
      </c>
      <c r="AE26" s="327">
        <f t="shared" si="5"/>
        <v>0</v>
      </c>
      <c r="AF26" s="327">
        <f t="shared" si="5"/>
        <v>0</v>
      </c>
      <c r="AG26" s="327">
        <f t="shared" si="5"/>
        <v>0</v>
      </c>
      <c r="AH26" s="327">
        <f t="shared" si="5"/>
        <v>0</v>
      </c>
      <c r="AI26" s="327">
        <f t="shared" si="5"/>
        <v>0</v>
      </c>
      <c r="AJ26" s="344">
        <f t="shared" si="5"/>
        <v>0</v>
      </c>
    </row>
    <row r="27" spans="1:37" x14ac:dyDescent="0.2">
      <c r="A27" s="223"/>
      <c r="B27" s="224">
        <f>B26+0.01</f>
        <v>58.510000000000005</v>
      </c>
      <c r="C27" s="340" t="s">
        <v>368</v>
      </c>
      <c r="D27" s="234" t="s">
        <v>117</v>
      </c>
      <c r="E27" s="234"/>
      <c r="F27" s="231" t="s">
        <v>70</v>
      </c>
      <c r="G27" s="231">
        <v>2</v>
      </c>
      <c r="H27" s="631"/>
      <c r="I27" s="334"/>
      <c r="J27" s="334"/>
      <c r="K27" s="616">
        <f t="shared" ref="K27:AJ27" si="6">SUM(K28:K29)</f>
        <v>0</v>
      </c>
      <c r="L27" s="327">
        <f t="shared" si="6"/>
        <v>0</v>
      </c>
      <c r="M27" s="327">
        <f t="shared" si="6"/>
        <v>0</v>
      </c>
      <c r="N27" s="327">
        <f t="shared" si="6"/>
        <v>0</v>
      </c>
      <c r="O27" s="327">
        <f t="shared" si="6"/>
        <v>0</v>
      </c>
      <c r="P27" s="327">
        <f t="shared" si="6"/>
        <v>0</v>
      </c>
      <c r="Q27" s="327">
        <f t="shared" si="6"/>
        <v>0</v>
      </c>
      <c r="R27" s="327">
        <f t="shared" si="6"/>
        <v>0</v>
      </c>
      <c r="S27" s="327">
        <f t="shared" si="6"/>
        <v>0</v>
      </c>
      <c r="T27" s="327">
        <f t="shared" si="6"/>
        <v>0</v>
      </c>
      <c r="U27" s="327">
        <f t="shared" si="6"/>
        <v>0</v>
      </c>
      <c r="V27" s="327">
        <f t="shared" si="6"/>
        <v>0</v>
      </c>
      <c r="W27" s="327">
        <f t="shared" si="6"/>
        <v>0</v>
      </c>
      <c r="X27" s="327">
        <f t="shared" si="6"/>
        <v>0</v>
      </c>
      <c r="Y27" s="327">
        <f t="shared" si="6"/>
        <v>0</v>
      </c>
      <c r="Z27" s="327">
        <f t="shared" si="6"/>
        <v>0</v>
      </c>
      <c r="AA27" s="327">
        <f t="shared" si="6"/>
        <v>0</v>
      </c>
      <c r="AB27" s="327">
        <f t="shared" si="6"/>
        <v>0</v>
      </c>
      <c r="AC27" s="327">
        <f t="shared" si="6"/>
        <v>0</v>
      </c>
      <c r="AD27" s="327">
        <f t="shared" si="6"/>
        <v>0</v>
      </c>
      <c r="AE27" s="327">
        <f t="shared" si="6"/>
        <v>0</v>
      </c>
      <c r="AF27" s="327">
        <f t="shared" si="6"/>
        <v>0</v>
      </c>
      <c r="AG27" s="327">
        <f t="shared" si="6"/>
        <v>0</v>
      </c>
      <c r="AH27" s="327">
        <f t="shared" si="6"/>
        <v>0</v>
      </c>
      <c r="AI27" s="327">
        <f t="shared" si="6"/>
        <v>0</v>
      </c>
      <c r="AJ27" s="344">
        <f t="shared" si="6"/>
        <v>0</v>
      </c>
    </row>
    <row r="28" spans="1:37" x14ac:dyDescent="0.2">
      <c r="A28" s="223"/>
      <c r="B28" s="227" t="s">
        <v>117</v>
      </c>
      <c r="C28" s="228"/>
      <c r="D28" s="228"/>
      <c r="E28" s="228"/>
      <c r="F28" s="230" t="s">
        <v>70</v>
      </c>
      <c r="G28" s="230">
        <v>2</v>
      </c>
      <c r="H28" s="631"/>
      <c r="I28" s="334"/>
      <c r="J28" s="334"/>
      <c r="K28" s="616"/>
      <c r="L28" s="342"/>
      <c r="M28" s="342"/>
      <c r="N28" s="342"/>
      <c r="O28" s="342"/>
      <c r="P28" s="342"/>
      <c r="Q28" s="342"/>
      <c r="R28" s="342"/>
      <c r="S28" s="342"/>
      <c r="T28" s="342"/>
      <c r="U28" s="342"/>
      <c r="V28" s="342"/>
      <c r="W28" s="342"/>
      <c r="X28" s="342"/>
      <c r="Y28" s="342"/>
      <c r="Z28" s="342"/>
      <c r="AA28" s="342"/>
      <c r="AB28" s="342"/>
      <c r="AC28" s="342"/>
      <c r="AD28" s="342"/>
      <c r="AE28" s="342"/>
      <c r="AF28" s="342"/>
      <c r="AG28" s="342"/>
      <c r="AH28" s="342"/>
      <c r="AI28" s="342"/>
      <c r="AJ28" s="384"/>
    </row>
    <row r="29" spans="1:37" x14ac:dyDescent="0.2">
      <c r="A29" s="223"/>
      <c r="B29" s="424" t="s">
        <v>117</v>
      </c>
      <c r="C29" s="336" t="s">
        <v>363</v>
      </c>
      <c r="D29" s="337" t="s">
        <v>117</v>
      </c>
      <c r="E29" s="337"/>
      <c r="F29" s="284" t="s">
        <v>117</v>
      </c>
      <c r="G29" s="338"/>
      <c r="H29" s="659"/>
      <c r="I29" s="339"/>
      <c r="J29" s="339"/>
      <c r="K29" s="653" t="s">
        <v>117</v>
      </c>
      <c r="L29" s="338" t="s">
        <v>117</v>
      </c>
      <c r="M29" s="338" t="s">
        <v>117</v>
      </c>
      <c r="N29" s="338" t="s">
        <v>117</v>
      </c>
      <c r="O29" s="338" t="s">
        <v>117</v>
      </c>
      <c r="P29" s="338" t="s">
        <v>117</v>
      </c>
      <c r="Q29" s="338" t="s">
        <v>117</v>
      </c>
      <c r="R29" s="338" t="s">
        <v>117</v>
      </c>
      <c r="S29" s="338" t="s">
        <v>117</v>
      </c>
      <c r="T29" s="338" t="s">
        <v>117</v>
      </c>
      <c r="U29" s="338" t="s">
        <v>117</v>
      </c>
      <c r="V29" s="338" t="s">
        <v>117</v>
      </c>
      <c r="W29" s="338" t="s">
        <v>117</v>
      </c>
      <c r="X29" s="338" t="s">
        <v>117</v>
      </c>
      <c r="Y29" s="338" t="s">
        <v>117</v>
      </c>
      <c r="Z29" s="338" t="s">
        <v>117</v>
      </c>
      <c r="AA29" s="338" t="s">
        <v>117</v>
      </c>
      <c r="AB29" s="338" t="s">
        <v>117</v>
      </c>
      <c r="AC29" s="338" t="s">
        <v>117</v>
      </c>
      <c r="AD29" s="338" t="s">
        <v>117</v>
      </c>
      <c r="AE29" s="338" t="s">
        <v>117</v>
      </c>
      <c r="AF29" s="338" t="s">
        <v>117</v>
      </c>
      <c r="AG29" s="338" t="s">
        <v>117</v>
      </c>
      <c r="AH29" s="338" t="s">
        <v>117</v>
      </c>
      <c r="AI29" s="338" t="s">
        <v>117</v>
      </c>
      <c r="AJ29" s="385" t="s">
        <v>117</v>
      </c>
    </row>
    <row r="30" spans="1:37" x14ac:dyDescent="0.2">
      <c r="A30" s="223"/>
      <c r="B30" s="224">
        <f>B27+0.01</f>
        <v>58.52</v>
      </c>
      <c r="C30" s="340" t="s">
        <v>369</v>
      </c>
      <c r="D30" s="234" t="s">
        <v>117</v>
      </c>
      <c r="E30" s="234"/>
      <c r="F30" s="231" t="s">
        <v>70</v>
      </c>
      <c r="G30" s="231">
        <v>2</v>
      </c>
      <c r="H30" s="631"/>
      <c r="I30" s="334"/>
      <c r="J30" s="334"/>
      <c r="K30" s="616">
        <f t="shared" ref="K30:AJ30" si="7">SUM(K31:K32)</f>
        <v>0</v>
      </c>
      <c r="L30" s="327">
        <f t="shared" si="7"/>
        <v>0</v>
      </c>
      <c r="M30" s="327">
        <f t="shared" si="7"/>
        <v>0</v>
      </c>
      <c r="N30" s="327">
        <f t="shared" si="7"/>
        <v>0</v>
      </c>
      <c r="O30" s="327">
        <f t="shared" si="7"/>
        <v>0</v>
      </c>
      <c r="P30" s="327">
        <f t="shared" si="7"/>
        <v>0</v>
      </c>
      <c r="Q30" s="327">
        <f t="shared" si="7"/>
        <v>0</v>
      </c>
      <c r="R30" s="327">
        <f t="shared" si="7"/>
        <v>0</v>
      </c>
      <c r="S30" s="327">
        <f t="shared" si="7"/>
        <v>0</v>
      </c>
      <c r="T30" s="327">
        <f t="shared" si="7"/>
        <v>0</v>
      </c>
      <c r="U30" s="327">
        <f t="shared" si="7"/>
        <v>0</v>
      </c>
      <c r="V30" s="327">
        <f t="shared" si="7"/>
        <v>0</v>
      </c>
      <c r="W30" s="327">
        <f t="shared" si="7"/>
        <v>0</v>
      </c>
      <c r="X30" s="327">
        <f t="shared" si="7"/>
        <v>0</v>
      </c>
      <c r="Y30" s="327">
        <f t="shared" si="7"/>
        <v>0</v>
      </c>
      <c r="Z30" s="327">
        <f t="shared" si="7"/>
        <v>0</v>
      </c>
      <c r="AA30" s="327">
        <f t="shared" si="7"/>
        <v>0</v>
      </c>
      <c r="AB30" s="327">
        <f t="shared" si="7"/>
        <v>0</v>
      </c>
      <c r="AC30" s="327">
        <f t="shared" si="7"/>
        <v>0</v>
      </c>
      <c r="AD30" s="327">
        <f t="shared" si="7"/>
        <v>0</v>
      </c>
      <c r="AE30" s="327">
        <f t="shared" si="7"/>
        <v>0</v>
      </c>
      <c r="AF30" s="327">
        <f t="shared" si="7"/>
        <v>0</v>
      </c>
      <c r="AG30" s="327">
        <f t="shared" si="7"/>
        <v>0</v>
      </c>
      <c r="AH30" s="327">
        <f t="shared" si="7"/>
        <v>0</v>
      </c>
      <c r="AI30" s="327">
        <f t="shared" si="7"/>
        <v>0</v>
      </c>
      <c r="AJ30" s="344">
        <f t="shared" si="7"/>
        <v>0</v>
      </c>
    </row>
    <row r="31" spans="1:37" x14ac:dyDescent="0.2">
      <c r="A31" s="223"/>
      <c r="B31" s="227" t="s">
        <v>117</v>
      </c>
      <c r="C31" s="228"/>
      <c r="D31" s="228"/>
      <c r="E31" s="228"/>
      <c r="F31" s="230" t="s">
        <v>70</v>
      </c>
      <c r="G31" s="230">
        <v>2</v>
      </c>
      <c r="H31" s="631"/>
      <c r="I31" s="334"/>
      <c r="J31" s="334"/>
      <c r="K31" s="616"/>
      <c r="L31" s="342"/>
      <c r="M31" s="342"/>
      <c r="N31" s="342"/>
      <c r="O31" s="342"/>
      <c r="P31" s="342"/>
      <c r="Q31" s="342"/>
      <c r="R31" s="342"/>
      <c r="S31" s="342"/>
      <c r="T31" s="342"/>
      <c r="U31" s="342"/>
      <c r="V31" s="342"/>
      <c r="W31" s="342"/>
      <c r="X31" s="342"/>
      <c r="Y31" s="342"/>
      <c r="Z31" s="342"/>
      <c r="AA31" s="342"/>
      <c r="AB31" s="342"/>
      <c r="AC31" s="342"/>
      <c r="AD31" s="342"/>
      <c r="AE31" s="342"/>
      <c r="AF31" s="342"/>
      <c r="AG31" s="342"/>
      <c r="AH31" s="342"/>
      <c r="AI31" s="342"/>
      <c r="AJ31" s="384"/>
    </row>
    <row r="32" spans="1:37" x14ac:dyDescent="0.2">
      <c r="A32" s="223"/>
      <c r="B32" s="424" t="s">
        <v>117</v>
      </c>
      <c r="C32" s="336" t="s">
        <v>363</v>
      </c>
      <c r="D32" s="337" t="s">
        <v>117</v>
      </c>
      <c r="E32" s="337"/>
      <c r="F32" s="284" t="s">
        <v>117</v>
      </c>
      <c r="G32" s="338"/>
      <c r="H32" s="659"/>
      <c r="I32" s="339"/>
      <c r="J32" s="339"/>
      <c r="K32" s="653" t="s">
        <v>117</v>
      </c>
      <c r="L32" s="338" t="s">
        <v>117</v>
      </c>
      <c r="M32" s="338" t="s">
        <v>117</v>
      </c>
      <c r="N32" s="338" t="s">
        <v>117</v>
      </c>
      <c r="O32" s="338" t="s">
        <v>117</v>
      </c>
      <c r="P32" s="338" t="s">
        <v>117</v>
      </c>
      <c r="Q32" s="338" t="s">
        <v>117</v>
      </c>
      <c r="R32" s="338" t="s">
        <v>117</v>
      </c>
      <c r="S32" s="338" t="s">
        <v>117</v>
      </c>
      <c r="T32" s="338" t="s">
        <v>117</v>
      </c>
      <c r="U32" s="338" t="s">
        <v>117</v>
      </c>
      <c r="V32" s="338" t="s">
        <v>117</v>
      </c>
      <c r="W32" s="338" t="s">
        <v>117</v>
      </c>
      <c r="X32" s="338" t="s">
        <v>117</v>
      </c>
      <c r="Y32" s="338" t="s">
        <v>117</v>
      </c>
      <c r="Z32" s="338" t="s">
        <v>117</v>
      </c>
      <c r="AA32" s="338" t="s">
        <v>117</v>
      </c>
      <c r="AB32" s="338" t="s">
        <v>117</v>
      </c>
      <c r="AC32" s="338" t="s">
        <v>117</v>
      </c>
      <c r="AD32" s="338" t="s">
        <v>117</v>
      </c>
      <c r="AE32" s="338" t="s">
        <v>117</v>
      </c>
      <c r="AF32" s="338" t="s">
        <v>117</v>
      </c>
      <c r="AG32" s="338" t="s">
        <v>117</v>
      </c>
      <c r="AH32" s="338" t="s">
        <v>117</v>
      </c>
      <c r="AI32" s="338" t="s">
        <v>117</v>
      </c>
      <c r="AJ32" s="385" t="s">
        <v>117</v>
      </c>
    </row>
    <row r="33" spans="1:37" x14ac:dyDescent="0.2">
      <c r="A33" s="223"/>
      <c r="B33" s="224">
        <f>B26+0.1</f>
        <v>58.600000000000009</v>
      </c>
      <c r="C33" s="340" t="s">
        <v>370</v>
      </c>
      <c r="D33" s="234" t="s">
        <v>117</v>
      </c>
      <c r="E33" s="234"/>
      <c r="F33" s="231" t="s">
        <v>70</v>
      </c>
      <c r="G33" s="231"/>
      <c r="H33" s="631"/>
      <c r="I33" s="334"/>
      <c r="J33" s="334"/>
      <c r="K33" s="616">
        <f t="shared" ref="K33:AJ33" si="8">SUM(K34:K35)</f>
        <v>0</v>
      </c>
      <c r="L33" s="327">
        <f t="shared" si="8"/>
        <v>0</v>
      </c>
      <c r="M33" s="327">
        <f t="shared" si="8"/>
        <v>0</v>
      </c>
      <c r="N33" s="327">
        <f t="shared" si="8"/>
        <v>0</v>
      </c>
      <c r="O33" s="327">
        <f t="shared" si="8"/>
        <v>0</v>
      </c>
      <c r="P33" s="327">
        <f t="shared" si="8"/>
        <v>0</v>
      </c>
      <c r="Q33" s="327">
        <f t="shared" si="8"/>
        <v>0</v>
      </c>
      <c r="R33" s="327">
        <f t="shared" si="8"/>
        <v>0</v>
      </c>
      <c r="S33" s="327">
        <f t="shared" si="8"/>
        <v>0</v>
      </c>
      <c r="T33" s="327">
        <f t="shared" si="8"/>
        <v>0</v>
      </c>
      <c r="U33" s="327">
        <f t="shared" si="8"/>
        <v>0</v>
      </c>
      <c r="V33" s="327">
        <f t="shared" si="8"/>
        <v>0</v>
      </c>
      <c r="W33" s="327">
        <f t="shared" si="8"/>
        <v>0</v>
      </c>
      <c r="X33" s="327">
        <f t="shared" si="8"/>
        <v>0</v>
      </c>
      <c r="Y33" s="327">
        <f t="shared" si="8"/>
        <v>0</v>
      </c>
      <c r="Z33" s="327">
        <f t="shared" si="8"/>
        <v>0</v>
      </c>
      <c r="AA33" s="327">
        <f t="shared" si="8"/>
        <v>0</v>
      </c>
      <c r="AB33" s="327">
        <f t="shared" si="8"/>
        <v>0</v>
      </c>
      <c r="AC33" s="327">
        <f t="shared" si="8"/>
        <v>0</v>
      </c>
      <c r="AD33" s="327">
        <f t="shared" si="8"/>
        <v>0</v>
      </c>
      <c r="AE33" s="327">
        <f t="shared" si="8"/>
        <v>0</v>
      </c>
      <c r="AF33" s="327">
        <f t="shared" si="8"/>
        <v>0</v>
      </c>
      <c r="AG33" s="327">
        <f t="shared" si="8"/>
        <v>0</v>
      </c>
      <c r="AH33" s="327">
        <f t="shared" si="8"/>
        <v>0</v>
      </c>
      <c r="AI33" s="327">
        <f t="shared" si="8"/>
        <v>0</v>
      </c>
      <c r="AJ33" s="344">
        <f t="shared" si="8"/>
        <v>0</v>
      </c>
    </row>
    <row r="34" spans="1:37" x14ac:dyDescent="0.2">
      <c r="A34" s="223"/>
      <c r="B34" s="227" t="s">
        <v>117</v>
      </c>
      <c r="C34" s="228"/>
      <c r="D34" s="228"/>
      <c r="E34" s="228"/>
      <c r="F34" s="230" t="s">
        <v>70</v>
      </c>
      <c r="G34" s="230">
        <v>2</v>
      </c>
      <c r="H34" s="631"/>
      <c r="I34" s="334"/>
      <c r="J34" s="334"/>
      <c r="K34" s="616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2"/>
      <c r="AD34" s="342"/>
      <c r="AE34" s="342"/>
      <c r="AF34" s="342"/>
      <c r="AG34" s="342"/>
      <c r="AH34" s="342"/>
      <c r="AI34" s="342"/>
      <c r="AJ34" s="384"/>
    </row>
    <row r="35" spans="1:37" x14ac:dyDescent="0.2">
      <c r="A35" s="223"/>
      <c r="B35" s="424" t="s">
        <v>117</v>
      </c>
      <c r="C35" s="336" t="s">
        <v>363</v>
      </c>
      <c r="D35" s="337" t="s">
        <v>117</v>
      </c>
      <c r="E35" s="337"/>
      <c r="F35" s="284" t="s">
        <v>117</v>
      </c>
      <c r="G35" s="338"/>
      <c r="H35" s="659"/>
      <c r="I35" s="339"/>
      <c r="J35" s="339"/>
      <c r="K35" s="653" t="s">
        <v>117</v>
      </c>
      <c r="L35" s="338" t="s">
        <v>117</v>
      </c>
      <c r="M35" s="338" t="s">
        <v>117</v>
      </c>
      <c r="N35" s="338" t="s">
        <v>117</v>
      </c>
      <c r="O35" s="338" t="s">
        <v>117</v>
      </c>
      <c r="P35" s="338" t="s">
        <v>117</v>
      </c>
      <c r="Q35" s="338" t="s">
        <v>117</v>
      </c>
      <c r="R35" s="338" t="s">
        <v>117</v>
      </c>
      <c r="S35" s="338" t="s">
        <v>117</v>
      </c>
      <c r="T35" s="338" t="s">
        <v>117</v>
      </c>
      <c r="U35" s="338" t="s">
        <v>117</v>
      </c>
      <c r="V35" s="338" t="s">
        <v>117</v>
      </c>
      <c r="W35" s="338" t="s">
        <v>117</v>
      </c>
      <c r="X35" s="338" t="s">
        <v>117</v>
      </c>
      <c r="Y35" s="338" t="s">
        <v>117</v>
      </c>
      <c r="Z35" s="338" t="s">
        <v>117</v>
      </c>
      <c r="AA35" s="338" t="s">
        <v>117</v>
      </c>
      <c r="AB35" s="338" t="s">
        <v>117</v>
      </c>
      <c r="AC35" s="338" t="s">
        <v>117</v>
      </c>
      <c r="AD35" s="338" t="s">
        <v>117</v>
      </c>
      <c r="AE35" s="338" t="s">
        <v>117</v>
      </c>
      <c r="AF35" s="338" t="s">
        <v>117</v>
      </c>
      <c r="AG35" s="338" t="s">
        <v>117</v>
      </c>
      <c r="AH35" s="338" t="s">
        <v>117</v>
      </c>
      <c r="AI35" s="338" t="s">
        <v>117</v>
      </c>
      <c r="AJ35" s="385" t="s">
        <v>117</v>
      </c>
    </row>
    <row r="36" spans="1:37" x14ac:dyDescent="0.2">
      <c r="A36" s="223"/>
      <c r="B36" s="224">
        <f>B33+0.1</f>
        <v>58.70000000000001</v>
      </c>
      <c r="C36" s="383" t="s">
        <v>371</v>
      </c>
      <c r="D36" s="235" t="s">
        <v>117</v>
      </c>
      <c r="E36" s="235"/>
      <c r="F36" s="231" t="s">
        <v>70</v>
      </c>
      <c r="G36" s="231"/>
      <c r="H36" s="631"/>
      <c r="I36" s="334"/>
      <c r="J36" s="334"/>
      <c r="K36" s="616">
        <f t="shared" ref="K36:AJ36" si="9">SUM(K37:K40)</f>
        <v>16.600000000000001</v>
      </c>
      <c r="L36" s="327">
        <f t="shared" si="9"/>
        <v>16.600000000000001</v>
      </c>
      <c r="M36" s="327">
        <f t="shared" si="9"/>
        <v>16.600000000000001</v>
      </c>
      <c r="N36" s="327">
        <f t="shared" si="9"/>
        <v>16.600000000000001</v>
      </c>
      <c r="O36" s="327">
        <f t="shared" si="9"/>
        <v>16.600000000000001</v>
      </c>
      <c r="P36" s="327">
        <f t="shared" si="9"/>
        <v>16.600000000000001</v>
      </c>
      <c r="Q36" s="327">
        <f t="shared" si="9"/>
        <v>16.600000000000001</v>
      </c>
      <c r="R36" s="327">
        <f t="shared" si="9"/>
        <v>16.600000000000001</v>
      </c>
      <c r="S36" s="327">
        <f t="shared" si="9"/>
        <v>16.600000000000001</v>
      </c>
      <c r="T36" s="327">
        <f t="shared" si="9"/>
        <v>16.600000000000001</v>
      </c>
      <c r="U36" s="327">
        <f t="shared" si="9"/>
        <v>16.600000000000001</v>
      </c>
      <c r="V36" s="327">
        <f t="shared" si="9"/>
        <v>16.600000000000001</v>
      </c>
      <c r="W36" s="327">
        <f t="shared" si="9"/>
        <v>16.600000000000001</v>
      </c>
      <c r="X36" s="327">
        <f t="shared" si="9"/>
        <v>16.600000000000001</v>
      </c>
      <c r="Y36" s="327">
        <f t="shared" si="9"/>
        <v>16.600000000000001</v>
      </c>
      <c r="Z36" s="327">
        <f t="shared" si="9"/>
        <v>16.600000000000001</v>
      </c>
      <c r="AA36" s="327">
        <f t="shared" si="9"/>
        <v>16.600000000000001</v>
      </c>
      <c r="AB36" s="327">
        <f t="shared" si="9"/>
        <v>16.600000000000001</v>
      </c>
      <c r="AC36" s="327">
        <f t="shared" si="9"/>
        <v>16.600000000000001</v>
      </c>
      <c r="AD36" s="327">
        <f t="shared" si="9"/>
        <v>16.600000000000001</v>
      </c>
      <c r="AE36" s="327">
        <f t="shared" si="9"/>
        <v>16.600000000000001</v>
      </c>
      <c r="AF36" s="327">
        <f t="shared" si="9"/>
        <v>16.600000000000001</v>
      </c>
      <c r="AG36" s="327">
        <f t="shared" si="9"/>
        <v>16.600000000000001</v>
      </c>
      <c r="AH36" s="327">
        <f t="shared" si="9"/>
        <v>16.600000000000001</v>
      </c>
      <c r="AI36" s="327">
        <f t="shared" si="9"/>
        <v>16.600000000000001</v>
      </c>
      <c r="AJ36" s="344">
        <f t="shared" si="9"/>
        <v>16.600000000000001</v>
      </c>
    </row>
    <row r="37" spans="1:37" x14ac:dyDescent="0.2">
      <c r="A37" s="223"/>
      <c r="B37" s="227" t="s">
        <v>117</v>
      </c>
      <c r="C37" s="608" t="s">
        <v>570</v>
      </c>
      <c r="D37" s="228"/>
      <c r="E37" s="228"/>
      <c r="F37" s="230" t="s">
        <v>70</v>
      </c>
      <c r="G37" s="236">
        <v>2</v>
      </c>
      <c r="H37" s="630"/>
      <c r="I37" s="433"/>
      <c r="J37" s="433"/>
      <c r="K37" s="614">
        <v>16.600000000000001</v>
      </c>
      <c r="L37" s="361">
        <v>16.600000000000001</v>
      </c>
      <c r="M37" s="361">
        <v>16.600000000000001</v>
      </c>
      <c r="N37" s="361">
        <v>16.600000000000001</v>
      </c>
      <c r="O37" s="361">
        <v>16.600000000000001</v>
      </c>
      <c r="P37" s="361">
        <v>16.600000000000001</v>
      </c>
      <c r="Q37" s="361">
        <v>16.600000000000001</v>
      </c>
      <c r="R37" s="361">
        <v>16.600000000000001</v>
      </c>
      <c r="S37" s="361">
        <v>16.600000000000001</v>
      </c>
      <c r="T37" s="361">
        <v>16.600000000000001</v>
      </c>
      <c r="U37" s="361">
        <v>16.600000000000001</v>
      </c>
      <c r="V37" s="361">
        <v>16.600000000000001</v>
      </c>
      <c r="W37" s="361">
        <v>16.600000000000001</v>
      </c>
      <c r="X37" s="361">
        <v>16.600000000000001</v>
      </c>
      <c r="Y37" s="361">
        <v>16.600000000000001</v>
      </c>
      <c r="Z37" s="361">
        <v>16.600000000000001</v>
      </c>
      <c r="AA37" s="361">
        <v>16.600000000000001</v>
      </c>
      <c r="AB37" s="361">
        <v>16.600000000000001</v>
      </c>
      <c r="AC37" s="361">
        <v>16.600000000000001</v>
      </c>
      <c r="AD37" s="361">
        <v>16.600000000000001</v>
      </c>
      <c r="AE37" s="361">
        <v>16.600000000000001</v>
      </c>
      <c r="AF37" s="361">
        <v>16.600000000000001</v>
      </c>
      <c r="AG37" s="361">
        <v>16.600000000000001</v>
      </c>
      <c r="AH37" s="361">
        <v>16.600000000000001</v>
      </c>
      <c r="AI37" s="361">
        <v>16.600000000000001</v>
      </c>
      <c r="AJ37" s="361">
        <v>16.600000000000001</v>
      </c>
    </row>
    <row r="38" spans="1:37" x14ac:dyDescent="0.2">
      <c r="A38" s="223"/>
      <c r="B38" s="227"/>
      <c r="C38" s="608"/>
      <c r="D38" s="228"/>
      <c r="E38" s="228"/>
      <c r="F38" s="230"/>
      <c r="G38" s="236"/>
      <c r="H38" s="630"/>
      <c r="I38" s="433"/>
      <c r="J38" s="433"/>
      <c r="K38" s="614"/>
      <c r="L38" s="361"/>
      <c r="M38" s="361"/>
      <c r="N38" s="361"/>
      <c r="O38" s="361"/>
      <c r="P38" s="361"/>
      <c r="Q38" s="361"/>
      <c r="R38" s="361"/>
      <c r="S38" s="361"/>
      <c r="T38" s="361"/>
      <c r="U38" s="361"/>
      <c r="V38" s="361"/>
      <c r="W38" s="361"/>
      <c r="X38" s="361"/>
      <c r="Y38" s="361"/>
      <c r="Z38" s="361"/>
      <c r="AA38" s="361"/>
      <c r="AB38" s="361"/>
      <c r="AC38" s="361"/>
      <c r="AD38" s="361"/>
      <c r="AE38" s="361"/>
      <c r="AF38" s="361"/>
      <c r="AG38" s="361"/>
      <c r="AH38" s="361"/>
      <c r="AI38" s="361"/>
      <c r="AJ38" s="414"/>
    </row>
    <row r="39" spans="1:37" x14ac:dyDescent="0.2">
      <c r="A39" s="223"/>
      <c r="B39" s="227"/>
      <c r="C39" s="228"/>
      <c r="D39" s="228"/>
      <c r="E39" s="228"/>
      <c r="F39" s="230"/>
      <c r="G39" s="236"/>
      <c r="H39" s="630"/>
      <c r="I39" s="433"/>
      <c r="J39" s="433"/>
      <c r="K39" s="614"/>
      <c r="L39" s="361"/>
      <c r="M39" s="361"/>
      <c r="N39" s="361"/>
      <c r="O39" s="361"/>
      <c r="P39" s="361"/>
      <c r="Q39" s="361"/>
      <c r="R39" s="361"/>
      <c r="S39" s="361"/>
      <c r="T39" s="361"/>
      <c r="U39" s="361"/>
      <c r="V39" s="361"/>
      <c r="W39" s="361"/>
      <c r="X39" s="361"/>
      <c r="Y39" s="361"/>
      <c r="Z39" s="361"/>
      <c r="AA39" s="361"/>
      <c r="AB39" s="361"/>
      <c r="AC39" s="361"/>
      <c r="AD39" s="361"/>
      <c r="AE39" s="361"/>
      <c r="AF39" s="361"/>
      <c r="AG39" s="361"/>
      <c r="AH39" s="361"/>
      <c r="AI39" s="361"/>
      <c r="AJ39" s="414"/>
    </row>
    <row r="40" spans="1:37" x14ac:dyDescent="0.2">
      <c r="A40" s="223"/>
      <c r="B40" s="424" t="s">
        <v>117</v>
      </c>
      <c r="C40" s="336" t="s">
        <v>363</v>
      </c>
      <c r="D40" s="337" t="s">
        <v>117</v>
      </c>
      <c r="E40" s="337"/>
      <c r="F40" s="284" t="s">
        <v>117</v>
      </c>
      <c r="G40" s="338"/>
      <c r="H40" s="659"/>
      <c r="I40" s="339"/>
      <c r="J40" s="339"/>
      <c r="K40" s="653" t="s">
        <v>117</v>
      </c>
      <c r="L40" s="338" t="s">
        <v>117</v>
      </c>
      <c r="M40" s="338" t="s">
        <v>117</v>
      </c>
      <c r="N40" s="338" t="s">
        <v>117</v>
      </c>
      <c r="O40" s="338" t="s">
        <v>117</v>
      </c>
      <c r="P40" s="338" t="s">
        <v>117</v>
      </c>
      <c r="Q40" s="338" t="s">
        <v>117</v>
      </c>
      <c r="R40" s="338" t="s">
        <v>117</v>
      </c>
      <c r="S40" s="338" t="s">
        <v>117</v>
      </c>
      <c r="T40" s="338" t="s">
        <v>117</v>
      </c>
      <c r="U40" s="338" t="s">
        <v>117</v>
      </c>
      <c r="V40" s="338" t="s">
        <v>117</v>
      </c>
      <c r="W40" s="338" t="s">
        <v>117</v>
      </c>
      <c r="X40" s="338" t="s">
        <v>117</v>
      </c>
      <c r="Y40" s="338" t="s">
        <v>117</v>
      </c>
      <c r="Z40" s="338" t="s">
        <v>117</v>
      </c>
      <c r="AA40" s="338" t="s">
        <v>117</v>
      </c>
      <c r="AB40" s="338" t="s">
        <v>117</v>
      </c>
      <c r="AC40" s="338" t="s">
        <v>117</v>
      </c>
      <c r="AD40" s="338" t="s">
        <v>117</v>
      </c>
      <c r="AE40" s="338" t="s">
        <v>117</v>
      </c>
      <c r="AF40" s="338" t="s">
        <v>117</v>
      </c>
      <c r="AG40" s="338" t="s">
        <v>117</v>
      </c>
      <c r="AH40" s="338" t="s">
        <v>117</v>
      </c>
      <c r="AI40" s="338" t="s">
        <v>117</v>
      </c>
      <c r="AJ40" s="385" t="s">
        <v>117</v>
      </c>
    </row>
    <row r="41" spans="1:37" x14ac:dyDescent="0.2">
      <c r="A41" s="219"/>
      <c r="B41" s="220">
        <f>B4+1</f>
        <v>59</v>
      </c>
      <c r="C41" s="382" t="s">
        <v>372</v>
      </c>
      <c r="D41" s="237" t="s">
        <v>117</v>
      </c>
      <c r="E41" s="237"/>
      <c r="F41" s="238"/>
      <c r="G41" s="238"/>
      <c r="H41" s="630"/>
      <c r="I41" s="433"/>
      <c r="J41" s="433"/>
      <c r="K41" s="614">
        <f t="shared" ref="K41:AJ41" si="10">SUM(K42,K46)</f>
        <v>0</v>
      </c>
      <c r="L41" s="327">
        <f t="shared" si="10"/>
        <v>-1.724288</v>
      </c>
      <c r="M41" s="327">
        <f t="shared" si="10"/>
        <v>-3.0175040000000002</v>
      </c>
      <c r="N41" s="327">
        <f>SUM(N42,N46)</f>
        <v>-3.6641120000000003</v>
      </c>
      <c r="O41" s="327">
        <f t="shared" si="10"/>
        <v>-4.0951840000000006</v>
      </c>
      <c r="P41" s="327">
        <f>SUM(P42,P46)</f>
        <v>-4.3107200000000008</v>
      </c>
      <c r="Q41" s="327">
        <f t="shared" si="10"/>
        <v>-4.625119999999999</v>
      </c>
      <c r="R41" s="327">
        <f t="shared" si="10"/>
        <v>-4.9395199999999981</v>
      </c>
      <c r="S41" s="327">
        <f t="shared" si="10"/>
        <v>-5.2539199999999973</v>
      </c>
      <c r="T41" s="327">
        <f t="shared" si="10"/>
        <v>-5.5683199999999955</v>
      </c>
      <c r="U41" s="327">
        <f t="shared" si="10"/>
        <v>-5.8827199999999937</v>
      </c>
      <c r="V41" s="327">
        <f t="shared" si="10"/>
        <v>-6.1971199999999929</v>
      </c>
      <c r="W41" s="327">
        <f t="shared" si="10"/>
        <v>-6.511519999999992</v>
      </c>
      <c r="X41" s="327">
        <f t="shared" si="10"/>
        <v>-6.8259199999999902</v>
      </c>
      <c r="Y41" s="327">
        <f t="shared" si="10"/>
        <v>-7.1403199999999885</v>
      </c>
      <c r="Z41" s="327">
        <f t="shared" si="10"/>
        <v>-7.4547199999999876</v>
      </c>
      <c r="AA41" s="327">
        <f t="shared" si="10"/>
        <v>-7.7691199999999867</v>
      </c>
      <c r="AB41" s="327">
        <f t="shared" si="10"/>
        <v>-8.0835199999999858</v>
      </c>
      <c r="AC41" s="327">
        <f t="shared" si="10"/>
        <v>-8.397919999999985</v>
      </c>
      <c r="AD41" s="327">
        <f t="shared" si="10"/>
        <v>-8.7123199999999823</v>
      </c>
      <c r="AE41" s="327">
        <f t="shared" si="10"/>
        <v>-9.0267199999999814</v>
      </c>
      <c r="AF41" s="327">
        <f t="shared" si="10"/>
        <v>-9.3411199999999788</v>
      </c>
      <c r="AG41" s="327">
        <f t="shared" si="10"/>
        <v>-9.6555199999999779</v>
      </c>
      <c r="AH41" s="327">
        <f t="shared" si="10"/>
        <v>-9.969919999999977</v>
      </c>
      <c r="AI41" s="327">
        <f t="shared" si="10"/>
        <v>-10.284319999999976</v>
      </c>
      <c r="AJ41" s="344">
        <f t="shared" si="10"/>
        <v>-10.598719999999975</v>
      </c>
    </row>
    <row r="42" spans="1:37" x14ac:dyDescent="0.2">
      <c r="A42" s="223"/>
      <c r="B42" s="239">
        <f>B41+0.1</f>
        <v>59.1</v>
      </c>
      <c r="C42" s="340" t="s">
        <v>373</v>
      </c>
      <c r="D42" s="513" t="s">
        <v>117</v>
      </c>
      <c r="E42" s="513"/>
      <c r="F42" s="231" t="s">
        <v>70</v>
      </c>
      <c r="G42" s="231">
        <v>2</v>
      </c>
      <c r="H42" s="631"/>
      <c r="I42" s="433"/>
      <c r="J42" s="433"/>
      <c r="K42" s="614">
        <f t="shared" ref="K42:AJ42" si="11">SUM(K43:K45)</f>
        <v>0</v>
      </c>
      <c r="L42" s="327">
        <f t="shared" si="11"/>
        <v>-1.724288</v>
      </c>
      <c r="M42" s="327">
        <f t="shared" si="11"/>
        <v>-3.0175040000000002</v>
      </c>
      <c r="N42" s="327">
        <f t="shared" si="11"/>
        <v>-3.6641120000000003</v>
      </c>
      <c r="O42" s="327">
        <f t="shared" si="11"/>
        <v>-4.0951840000000006</v>
      </c>
      <c r="P42" s="327">
        <f t="shared" si="11"/>
        <v>-4.3107200000000008</v>
      </c>
      <c r="Q42" s="327">
        <f t="shared" si="11"/>
        <v>-4.625119999999999</v>
      </c>
      <c r="R42" s="327">
        <f t="shared" si="11"/>
        <v>-4.9395199999999981</v>
      </c>
      <c r="S42" s="327">
        <f t="shared" si="11"/>
        <v>-5.2539199999999973</v>
      </c>
      <c r="T42" s="327">
        <f t="shared" si="11"/>
        <v>-5.5683199999999955</v>
      </c>
      <c r="U42" s="327">
        <f t="shared" si="11"/>
        <v>-5.8827199999999937</v>
      </c>
      <c r="V42" s="327">
        <f t="shared" si="11"/>
        <v>-6.1971199999999929</v>
      </c>
      <c r="W42" s="327">
        <f t="shared" si="11"/>
        <v>-6.511519999999992</v>
      </c>
      <c r="X42" s="327">
        <f t="shared" si="11"/>
        <v>-6.8259199999999902</v>
      </c>
      <c r="Y42" s="327">
        <f t="shared" si="11"/>
        <v>-7.1403199999999885</v>
      </c>
      <c r="Z42" s="327">
        <f t="shared" si="11"/>
        <v>-7.4547199999999876</v>
      </c>
      <c r="AA42" s="327">
        <f t="shared" si="11"/>
        <v>-7.7691199999999867</v>
      </c>
      <c r="AB42" s="327">
        <f t="shared" si="11"/>
        <v>-8.0835199999999858</v>
      </c>
      <c r="AC42" s="327">
        <f t="shared" si="11"/>
        <v>-8.397919999999985</v>
      </c>
      <c r="AD42" s="327">
        <f t="shared" si="11"/>
        <v>-8.7123199999999823</v>
      </c>
      <c r="AE42" s="327">
        <f t="shared" si="11"/>
        <v>-9.0267199999999814</v>
      </c>
      <c r="AF42" s="327">
        <f t="shared" si="11"/>
        <v>-9.3411199999999788</v>
      </c>
      <c r="AG42" s="327">
        <f t="shared" si="11"/>
        <v>-9.6555199999999779</v>
      </c>
      <c r="AH42" s="327">
        <f t="shared" si="11"/>
        <v>-9.969919999999977</v>
      </c>
      <c r="AI42" s="327">
        <f t="shared" si="11"/>
        <v>-10.284319999999976</v>
      </c>
      <c r="AJ42" s="344">
        <f t="shared" si="11"/>
        <v>-10.598719999999975</v>
      </c>
    </row>
    <row r="43" spans="1:37" x14ac:dyDescent="0.2">
      <c r="A43" s="223"/>
      <c r="B43" s="240"/>
      <c r="C43" s="608" t="s">
        <v>587</v>
      </c>
      <c r="D43" s="228"/>
      <c r="E43" s="228"/>
      <c r="F43" s="230" t="s">
        <v>70</v>
      </c>
      <c r="G43" s="230">
        <v>2</v>
      </c>
      <c r="H43" s="630"/>
      <c r="I43" s="433"/>
      <c r="J43" s="433"/>
      <c r="K43" s="614">
        <v>0</v>
      </c>
      <c r="L43" s="687">
        <v>-1.724288</v>
      </c>
      <c r="M43" s="687">
        <v>-3.0175040000000002</v>
      </c>
      <c r="N43" s="687">
        <v>-3.6641120000000003</v>
      </c>
      <c r="O43" s="687">
        <v>-4.0951840000000006</v>
      </c>
      <c r="P43" s="687">
        <v>-4.3107200000000008</v>
      </c>
      <c r="Q43" s="687">
        <v>-4.3107200000000008</v>
      </c>
      <c r="R43" s="687">
        <v>-4.3107200000000008</v>
      </c>
      <c r="S43" s="687">
        <v>-4.3107200000000008</v>
      </c>
      <c r="T43" s="687">
        <v>-4.3107200000000008</v>
      </c>
      <c r="U43" s="687">
        <v>-4.3107200000000008</v>
      </c>
      <c r="V43" s="687">
        <v>-4.3107200000000008</v>
      </c>
      <c r="W43" s="687">
        <v>-4.3107200000000008</v>
      </c>
      <c r="X43" s="687">
        <v>-4.3107200000000008</v>
      </c>
      <c r="Y43" s="687">
        <v>-4.3107200000000008</v>
      </c>
      <c r="Z43" s="687">
        <v>-4.3107200000000008</v>
      </c>
      <c r="AA43" s="687">
        <v>-4.3107200000000008</v>
      </c>
      <c r="AB43" s="687">
        <v>-4.3107200000000008</v>
      </c>
      <c r="AC43" s="687">
        <v>-4.3107200000000008</v>
      </c>
      <c r="AD43" s="687">
        <v>-4.3107200000000008</v>
      </c>
      <c r="AE43" s="687">
        <v>-4.3107200000000008</v>
      </c>
      <c r="AF43" s="687">
        <v>-4.3107200000000008</v>
      </c>
      <c r="AG43" s="687">
        <v>-4.3107200000000008</v>
      </c>
      <c r="AH43" s="687">
        <v>-4.3107200000000008</v>
      </c>
      <c r="AI43" s="687">
        <v>-4.3107200000000008</v>
      </c>
      <c r="AJ43" s="691">
        <v>-4.3107200000000008</v>
      </c>
      <c r="AK43" s="609"/>
    </row>
    <row r="44" spans="1:37" x14ac:dyDescent="0.2">
      <c r="A44" s="223"/>
      <c r="B44" s="240"/>
      <c r="C44" s="228" t="s">
        <v>588</v>
      </c>
      <c r="D44" s="228"/>
      <c r="E44" s="228"/>
      <c r="F44" s="230"/>
      <c r="G44" s="236"/>
      <c r="H44" s="630"/>
      <c r="I44" s="433"/>
      <c r="J44" s="433"/>
      <c r="K44" s="614"/>
      <c r="L44" s="687">
        <v>0</v>
      </c>
      <c r="M44" s="687">
        <v>0</v>
      </c>
      <c r="N44" s="687">
        <v>0</v>
      </c>
      <c r="O44" s="687">
        <v>0</v>
      </c>
      <c r="P44" s="687">
        <v>0</v>
      </c>
      <c r="Q44" s="699">
        <v>-0.31439999999999868</v>
      </c>
      <c r="R44" s="699">
        <v>-0.62879999999999736</v>
      </c>
      <c r="S44" s="699">
        <v>-0.94319999999999604</v>
      </c>
      <c r="T44" s="699">
        <v>-1.2575999999999947</v>
      </c>
      <c r="U44" s="699">
        <v>-1.5719999999999934</v>
      </c>
      <c r="V44" s="699">
        <v>-1.8863999999999921</v>
      </c>
      <c r="W44" s="699">
        <v>-2.2007999999999908</v>
      </c>
      <c r="X44" s="699">
        <v>-2.5151999999999894</v>
      </c>
      <c r="Y44" s="699">
        <v>-2.8295999999999881</v>
      </c>
      <c r="Z44" s="699">
        <v>-3.1439999999999868</v>
      </c>
      <c r="AA44" s="699">
        <v>-3.4583999999999855</v>
      </c>
      <c r="AB44" s="699">
        <v>-3.7727999999999842</v>
      </c>
      <c r="AC44" s="699">
        <v>-4.0871999999999833</v>
      </c>
      <c r="AD44" s="699">
        <v>-4.4015999999999815</v>
      </c>
      <c r="AE44" s="699">
        <v>-4.7159999999999807</v>
      </c>
      <c r="AF44" s="699">
        <v>-5.0303999999999789</v>
      </c>
      <c r="AG44" s="699">
        <v>-5.344799999999978</v>
      </c>
      <c r="AH44" s="699">
        <v>-5.6591999999999762</v>
      </c>
      <c r="AI44" s="699">
        <v>-5.9735999999999754</v>
      </c>
      <c r="AJ44" s="700">
        <v>-6.2879999999999736</v>
      </c>
    </row>
    <row r="45" spans="1:37" x14ac:dyDescent="0.2">
      <c r="A45" s="223"/>
      <c r="B45" s="424" t="s">
        <v>117</v>
      </c>
      <c r="C45" s="336" t="s">
        <v>363</v>
      </c>
      <c r="D45" s="337" t="s">
        <v>117</v>
      </c>
      <c r="E45" s="337"/>
      <c r="F45" s="284" t="s">
        <v>117</v>
      </c>
      <c r="G45" s="338"/>
      <c r="H45" s="659"/>
      <c r="I45" s="339"/>
      <c r="J45" s="339"/>
      <c r="K45" s="653" t="s">
        <v>117</v>
      </c>
      <c r="L45" s="338" t="s">
        <v>117</v>
      </c>
      <c r="M45" s="338" t="s">
        <v>117</v>
      </c>
      <c r="N45" s="338" t="s">
        <v>117</v>
      </c>
      <c r="O45" s="338" t="s">
        <v>117</v>
      </c>
      <c r="P45" s="338" t="s">
        <v>117</v>
      </c>
      <c r="Q45" s="338" t="s">
        <v>117</v>
      </c>
      <c r="R45" s="338" t="s">
        <v>117</v>
      </c>
      <c r="S45" s="338" t="s">
        <v>117</v>
      </c>
      <c r="T45" s="338" t="s">
        <v>117</v>
      </c>
      <c r="U45" s="338" t="s">
        <v>117</v>
      </c>
      <c r="V45" s="338" t="s">
        <v>117</v>
      </c>
      <c r="W45" s="338" t="s">
        <v>117</v>
      </c>
      <c r="X45" s="338" t="s">
        <v>117</v>
      </c>
      <c r="Y45" s="338" t="s">
        <v>117</v>
      </c>
      <c r="Z45" s="338" t="s">
        <v>117</v>
      </c>
      <c r="AA45" s="338" t="s">
        <v>117</v>
      </c>
      <c r="AB45" s="338" t="s">
        <v>117</v>
      </c>
      <c r="AC45" s="338" t="s">
        <v>117</v>
      </c>
      <c r="AD45" s="338" t="s">
        <v>117</v>
      </c>
      <c r="AE45" s="338" t="s">
        <v>117</v>
      </c>
      <c r="AF45" s="338" t="s">
        <v>117</v>
      </c>
      <c r="AG45" s="338" t="s">
        <v>117</v>
      </c>
      <c r="AH45" s="338" t="s">
        <v>117</v>
      </c>
      <c r="AI45" s="338" t="s">
        <v>117</v>
      </c>
      <c r="AJ45" s="385" t="s">
        <v>117</v>
      </c>
    </row>
    <row r="46" spans="1:37" x14ac:dyDescent="0.2">
      <c r="A46" s="223"/>
      <c r="B46" s="239">
        <f>B42+0.1</f>
        <v>59.2</v>
      </c>
      <c r="C46" s="340" t="s">
        <v>374</v>
      </c>
      <c r="D46" s="514" t="s">
        <v>117</v>
      </c>
      <c r="E46" s="514"/>
      <c r="F46" s="226" t="s">
        <v>70</v>
      </c>
      <c r="G46" s="226">
        <v>2</v>
      </c>
      <c r="H46" s="631"/>
      <c r="I46" s="334"/>
      <c r="J46" s="334"/>
      <c r="K46" s="616">
        <f t="shared" ref="K46:AJ46" si="12">SUM(K47:K48)</f>
        <v>0</v>
      </c>
      <c r="L46" s="327">
        <f t="shared" si="12"/>
        <v>0</v>
      </c>
      <c r="M46" s="327">
        <f t="shared" si="12"/>
        <v>0</v>
      </c>
      <c r="N46" s="327">
        <f t="shared" si="12"/>
        <v>0</v>
      </c>
      <c r="O46" s="327">
        <f t="shared" si="12"/>
        <v>0</v>
      </c>
      <c r="P46" s="327">
        <f t="shared" si="12"/>
        <v>0</v>
      </c>
      <c r="Q46" s="327">
        <f t="shared" si="12"/>
        <v>0</v>
      </c>
      <c r="R46" s="327">
        <f t="shared" si="12"/>
        <v>0</v>
      </c>
      <c r="S46" s="327">
        <f t="shared" si="12"/>
        <v>0</v>
      </c>
      <c r="T46" s="327">
        <f t="shared" si="12"/>
        <v>0</v>
      </c>
      <c r="U46" s="327">
        <f t="shared" si="12"/>
        <v>0</v>
      </c>
      <c r="V46" s="327">
        <f t="shared" si="12"/>
        <v>0</v>
      </c>
      <c r="W46" s="327">
        <f t="shared" si="12"/>
        <v>0</v>
      </c>
      <c r="X46" s="327">
        <f t="shared" si="12"/>
        <v>0</v>
      </c>
      <c r="Y46" s="327">
        <f t="shared" si="12"/>
        <v>0</v>
      </c>
      <c r="Z46" s="327">
        <f t="shared" si="12"/>
        <v>0</v>
      </c>
      <c r="AA46" s="327">
        <f t="shared" si="12"/>
        <v>0</v>
      </c>
      <c r="AB46" s="327">
        <f t="shared" si="12"/>
        <v>0</v>
      </c>
      <c r="AC46" s="327">
        <f t="shared" si="12"/>
        <v>0</v>
      </c>
      <c r="AD46" s="327">
        <f t="shared" si="12"/>
        <v>0</v>
      </c>
      <c r="AE46" s="327">
        <f t="shared" si="12"/>
        <v>0</v>
      </c>
      <c r="AF46" s="327">
        <f t="shared" si="12"/>
        <v>0</v>
      </c>
      <c r="AG46" s="327">
        <f t="shared" si="12"/>
        <v>0</v>
      </c>
      <c r="AH46" s="327">
        <f t="shared" si="12"/>
        <v>0</v>
      </c>
      <c r="AI46" s="327">
        <f t="shared" si="12"/>
        <v>0</v>
      </c>
      <c r="AJ46" s="344">
        <f t="shared" si="12"/>
        <v>0</v>
      </c>
    </row>
    <row r="47" spans="1:37" x14ac:dyDescent="0.2">
      <c r="A47" s="223"/>
      <c r="B47" s="227" t="s">
        <v>117</v>
      </c>
      <c r="C47" s="228"/>
      <c r="D47" s="228"/>
      <c r="E47" s="228"/>
      <c r="F47" s="229" t="s">
        <v>70</v>
      </c>
      <c r="G47" s="229">
        <v>2</v>
      </c>
      <c r="H47" s="630"/>
      <c r="I47" s="433"/>
      <c r="J47" s="433"/>
      <c r="K47" s="614"/>
      <c r="L47" s="361"/>
      <c r="M47" s="361"/>
      <c r="N47" s="361"/>
      <c r="O47" s="361"/>
      <c r="P47" s="361"/>
      <c r="Q47" s="361"/>
      <c r="R47" s="361"/>
      <c r="S47" s="361"/>
      <c r="T47" s="361"/>
      <c r="U47" s="361"/>
      <c r="V47" s="361"/>
      <c r="W47" s="361"/>
      <c r="X47" s="361"/>
      <c r="Y47" s="361"/>
      <c r="Z47" s="361"/>
      <c r="AA47" s="361"/>
      <c r="AB47" s="361"/>
      <c r="AC47" s="361"/>
      <c r="AD47" s="361"/>
      <c r="AE47" s="361"/>
      <c r="AF47" s="361"/>
      <c r="AG47" s="361"/>
      <c r="AH47" s="361"/>
      <c r="AI47" s="361"/>
      <c r="AJ47" s="414"/>
    </row>
    <row r="48" spans="1:37" x14ac:dyDescent="0.2">
      <c r="A48" s="223"/>
      <c r="B48" s="424" t="s">
        <v>117</v>
      </c>
      <c r="C48" s="336" t="s">
        <v>363</v>
      </c>
      <c r="D48" s="337" t="s">
        <v>117</v>
      </c>
      <c r="E48" s="337"/>
      <c r="F48" s="338" t="s">
        <v>117</v>
      </c>
      <c r="G48" s="338"/>
      <c r="H48" s="659"/>
      <c r="I48" s="339"/>
      <c r="J48" s="339"/>
      <c r="K48" s="653" t="s">
        <v>117</v>
      </c>
      <c r="L48" s="338" t="s">
        <v>117</v>
      </c>
      <c r="M48" s="338" t="s">
        <v>117</v>
      </c>
      <c r="N48" s="338" t="s">
        <v>117</v>
      </c>
      <c r="O48" s="338" t="s">
        <v>117</v>
      </c>
      <c r="P48" s="338" t="s">
        <v>117</v>
      </c>
      <c r="Q48" s="338" t="s">
        <v>117</v>
      </c>
      <c r="R48" s="338" t="s">
        <v>117</v>
      </c>
      <c r="S48" s="338" t="s">
        <v>117</v>
      </c>
      <c r="T48" s="338" t="s">
        <v>117</v>
      </c>
      <c r="U48" s="338" t="s">
        <v>117</v>
      </c>
      <c r="V48" s="338" t="s">
        <v>117</v>
      </c>
      <c r="W48" s="338" t="s">
        <v>117</v>
      </c>
      <c r="X48" s="338" t="s">
        <v>117</v>
      </c>
      <c r="Y48" s="338" t="s">
        <v>117</v>
      </c>
      <c r="Z48" s="338" t="s">
        <v>117</v>
      </c>
      <c r="AA48" s="338" t="s">
        <v>117</v>
      </c>
      <c r="AB48" s="338" t="s">
        <v>117</v>
      </c>
      <c r="AC48" s="338" t="s">
        <v>117</v>
      </c>
      <c r="AD48" s="338" t="s">
        <v>117</v>
      </c>
      <c r="AE48" s="338" t="s">
        <v>117</v>
      </c>
      <c r="AF48" s="338" t="s">
        <v>117</v>
      </c>
      <c r="AG48" s="338" t="s">
        <v>117</v>
      </c>
      <c r="AH48" s="338" t="s">
        <v>117</v>
      </c>
      <c r="AI48" s="338" t="s">
        <v>117</v>
      </c>
      <c r="AJ48" s="385" t="s">
        <v>117</v>
      </c>
    </row>
    <row r="49" spans="1:37" x14ac:dyDescent="0.2">
      <c r="A49" s="219"/>
      <c r="B49" s="220">
        <f>B41+1</f>
        <v>60</v>
      </c>
      <c r="C49" s="382" t="s">
        <v>375</v>
      </c>
      <c r="D49" s="221" t="s">
        <v>117</v>
      </c>
      <c r="E49" s="221"/>
      <c r="F49" s="241"/>
      <c r="G49" s="241">
        <v>2</v>
      </c>
      <c r="H49" s="630"/>
      <c r="I49" s="433"/>
      <c r="J49" s="433"/>
      <c r="K49" s="614">
        <f t="shared" ref="K49:AJ49" si="13">SUM(K50,K53)</f>
        <v>0</v>
      </c>
      <c r="L49" s="327">
        <f t="shared" si="13"/>
        <v>0</v>
      </c>
      <c r="M49" s="327">
        <f t="shared" si="13"/>
        <v>0</v>
      </c>
      <c r="N49" s="327">
        <f t="shared" si="13"/>
        <v>0</v>
      </c>
      <c r="O49" s="327">
        <f t="shared" si="13"/>
        <v>0</v>
      </c>
      <c r="P49" s="327">
        <f t="shared" si="13"/>
        <v>0</v>
      </c>
      <c r="Q49" s="327">
        <f t="shared" si="13"/>
        <v>0</v>
      </c>
      <c r="R49" s="327">
        <f t="shared" si="13"/>
        <v>0</v>
      </c>
      <c r="S49" s="327">
        <f t="shared" si="13"/>
        <v>0</v>
      </c>
      <c r="T49" s="327">
        <f t="shared" si="13"/>
        <v>0</v>
      </c>
      <c r="U49" s="327">
        <f t="shared" si="13"/>
        <v>0</v>
      </c>
      <c r="V49" s="327">
        <f t="shared" si="13"/>
        <v>0</v>
      </c>
      <c r="W49" s="327">
        <f t="shared" si="13"/>
        <v>0</v>
      </c>
      <c r="X49" s="327">
        <f t="shared" si="13"/>
        <v>0</v>
      </c>
      <c r="Y49" s="327">
        <f t="shared" si="13"/>
        <v>0</v>
      </c>
      <c r="Z49" s="327">
        <f t="shared" si="13"/>
        <v>0</v>
      </c>
      <c r="AA49" s="327">
        <f t="shared" si="13"/>
        <v>0</v>
      </c>
      <c r="AB49" s="327">
        <f t="shared" si="13"/>
        <v>0</v>
      </c>
      <c r="AC49" s="327">
        <f t="shared" si="13"/>
        <v>0</v>
      </c>
      <c r="AD49" s="327">
        <f t="shared" si="13"/>
        <v>0</v>
      </c>
      <c r="AE49" s="327">
        <f t="shared" si="13"/>
        <v>0</v>
      </c>
      <c r="AF49" s="327">
        <f t="shared" si="13"/>
        <v>0</v>
      </c>
      <c r="AG49" s="327">
        <f t="shared" si="13"/>
        <v>0</v>
      </c>
      <c r="AH49" s="327">
        <f t="shared" si="13"/>
        <v>0</v>
      </c>
      <c r="AI49" s="327">
        <f t="shared" si="13"/>
        <v>0</v>
      </c>
      <c r="AJ49" s="344">
        <f t="shared" si="13"/>
        <v>0</v>
      </c>
    </row>
    <row r="50" spans="1:37" x14ac:dyDescent="0.2">
      <c r="A50" s="223"/>
      <c r="B50" s="239">
        <f>B49+0.1</f>
        <v>60.1</v>
      </c>
      <c r="C50" s="340" t="s">
        <v>376</v>
      </c>
      <c r="D50" s="514" t="s">
        <v>117</v>
      </c>
      <c r="E50" s="514"/>
      <c r="F50" s="226" t="s">
        <v>70</v>
      </c>
      <c r="G50" s="226">
        <v>2</v>
      </c>
      <c r="H50" s="631"/>
      <c r="I50" s="433"/>
      <c r="J50" s="433"/>
      <c r="K50" s="614">
        <f>SUM(K51:K52)</f>
        <v>0</v>
      </c>
      <c r="L50" s="327">
        <f>SUM(L51:L52)</f>
        <v>0</v>
      </c>
      <c r="M50" s="327">
        <f t="shared" ref="M50:AJ50" si="14">SUM(M51:M52)</f>
        <v>0</v>
      </c>
      <c r="N50" s="327">
        <f t="shared" si="14"/>
        <v>0</v>
      </c>
      <c r="O50" s="327">
        <f t="shared" si="14"/>
        <v>0</v>
      </c>
      <c r="P50" s="327">
        <f t="shared" si="14"/>
        <v>0</v>
      </c>
      <c r="Q50" s="327">
        <f t="shared" si="14"/>
        <v>0</v>
      </c>
      <c r="R50" s="327">
        <f t="shared" si="14"/>
        <v>0</v>
      </c>
      <c r="S50" s="327">
        <f t="shared" si="14"/>
        <v>0</v>
      </c>
      <c r="T50" s="327">
        <f t="shared" si="14"/>
        <v>0</v>
      </c>
      <c r="U50" s="327">
        <f t="shared" si="14"/>
        <v>0</v>
      </c>
      <c r="V50" s="327">
        <f t="shared" si="14"/>
        <v>0</v>
      </c>
      <c r="W50" s="327">
        <f t="shared" si="14"/>
        <v>0</v>
      </c>
      <c r="X50" s="327">
        <f t="shared" si="14"/>
        <v>0</v>
      </c>
      <c r="Y50" s="327">
        <f t="shared" si="14"/>
        <v>0</v>
      </c>
      <c r="Z50" s="327">
        <f t="shared" si="14"/>
        <v>0</v>
      </c>
      <c r="AA50" s="327">
        <f t="shared" si="14"/>
        <v>0</v>
      </c>
      <c r="AB50" s="327">
        <f t="shared" si="14"/>
        <v>0</v>
      </c>
      <c r="AC50" s="327">
        <f t="shared" si="14"/>
        <v>0</v>
      </c>
      <c r="AD50" s="327">
        <f t="shared" si="14"/>
        <v>0</v>
      </c>
      <c r="AE50" s="327">
        <f t="shared" si="14"/>
        <v>0</v>
      </c>
      <c r="AF50" s="327">
        <f t="shared" si="14"/>
        <v>0</v>
      </c>
      <c r="AG50" s="327">
        <f t="shared" si="14"/>
        <v>0</v>
      </c>
      <c r="AH50" s="327">
        <f t="shared" si="14"/>
        <v>0</v>
      </c>
      <c r="AI50" s="327">
        <f t="shared" si="14"/>
        <v>0</v>
      </c>
      <c r="AJ50" s="344">
        <f t="shared" si="14"/>
        <v>0</v>
      </c>
    </row>
    <row r="51" spans="1:37" x14ac:dyDescent="0.2">
      <c r="A51" s="223"/>
      <c r="B51" s="227" t="s">
        <v>117</v>
      </c>
      <c r="C51" s="228"/>
      <c r="D51" s="228"/>
      <c r="E51" s="228"/>
      <c r="F51" s="229" t="s">
        <v>70</v>
      </c>
      <c r="G51" s="229">
        <v>2</v>
      </c>
      <c r="H51" s="631"/>
      <c r="I51" s="334"/>
      <c r="J51" s="334"/>
      <c r="K51" s="616"/>
      <c r="L51" s="342"/>
      <c r="M51" s="342"/>
      <c r="N51" s="342"/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2"/>
      <c r="AB51" s="342"/>
      <c r="AC51" s="342"/>
      <c r="AD51" s="342"/>
      <c r="AE51" s="342"/>
      <c r="AF51" s="342"/>
      <c r="AG51" s="342"/>
      <c r="AH51" s="342"/>
      <c r="AI51" s="342"/>
      <c r="AJ51" s="384"/>
    </row>
    <row r="52" spans="1:37" x14ac:dyDescent="0.2">
      <c r="A52" s="223"/>
      <c r="B52" s="424" t="s">
        <v>117</v>
      </c>
      <c r="C52" s="336" t="s">
        <v>363</v>
      </c>
      <c r="D52" s="337" t="s">
        <v>117</v>
      </c>
      <c r="E52" s="337"/>
      <c r="F52" s="338" t="s">
        <v>117</v>
      </c>
      <c r="G52" s="338"/>
      <c r="H52" s="659"/>
      <c r="I52" s="339"/>
      <c r="J52" s="339"/>
      <c r="K52" s="653" t="s">
        <v>117</v>
      </c>
      <c r="L52" s="338" t="s">
        <v>117</v>
      </c>
      <c r="M52" s="338" t="s">
        <v>117</v>
      </c>
      <c r="N52" s="338" t="s">
        <v>117</v>
      </c>
      <c r="O52" s="338" t="s">
        <v>117</v>
      </c>
      <c r="P52" s="338" t="s">
        <v>117</v>
      </c>
      <c r="Q52" s="338" t="s">
        <v>117</v>
      </c>
      <c r="R52" s="338" t="s">
        <v>117</v>
      </c>
      <c r="S52" s="338" t="s">
        <v>117</v>
      </c>
      <c r="T52" s="338" t="s">
        <v>117</v>
      </c>
      <c r="U52" s="338" t="s">
        <v>117</v>
      </c>
      <c r="V52" s="338" t="s">
        <v>117</v>
      </c>
      <c r="W52" s="338" t="s">
        <v>117</v>
      </c>
      <c r="X52" s="338" t="s">
        <v>117</v>
      </c>
      <c r="Y52" s="338" t="s">
        <v>117</v>
      </c>
      <c r="Z52" s="338" t="s">
        <v>117</v>
      </c>
      <c r="AA52" s="338" t="s">
        <v>117</v>
      </c>
      <c r="AB52" s="338" t="s">
        <v>117</v>
      </c>
      <c r="AC52" s="338" t="s">
        <v>117</v>
      </c>
      <c r="AD52" s="338" t="s">
        <v>117</v>
      </c>
      <c r="AE52" s="338" t="s">
        <v>117</v>
      </c>
      <c r="AF52" s="338" t="s">
        <v>117</v>
      </c>
      <c r="AG52" s="338" t="s">
        <v>117</v>
      </c>
      <c r="AH52" s="338" t="s">
        <v>117</v>
      </c>
      <c r="AI52" s="338" t="s">
        <v>117</v>
      </c>
      <c r="AJ52" s="385" t="s">
        <v>117</v>
      </c>
    </row>
    <row r="53" spans="1:37" x14ac:dyDescent="0.2">
      <c r="A53" s="223"/>
      <c r="B53" s="239">
        <f>B50+0.1</f>
        <v>60.2</v>
      </c>
      <c r="C53" s="340" t="s">
        <v>377</v>
      </c>
      <c r="D53" s="514" t="s">
        <v>117</v>
      </c>
      <c r="E53" s="514"/>
      <c r="F53" s="226" t="s">
        <v>70</v>
      </c>
      <c r="G53" s="226">
        <v>2</v>
      </c>
      <c r="H53" s="631"/>
      <c r="I53" s="334"/>
      <c r="J53" s="334"/>
      <c r="K53" s="616">
        <f t="shared" ref="K53:AJ53" si="15">SUM(K54:K55)</f>
        <v>0</v>
      </c>
      <c r="L53" s="327">
        <f t="shared" si="15"/>
        <v>0</v>
      </c>
      <c r="M53" s="327">
        <f t="shared" si="15"/>
        <v>0</v>
      </c>
      <c r="N53" s="327">
        <f t="shared" si="15"/>
        <v>0</v>
      </c>
      <c r="O53" s="327">
        <f t="shared" si="15"/>
        <v>0</v>
      </c>
      <c r="P53" s="327">
        <f t="shared" si="15"/>
        <v>0</v>
      </c>
      <c r="Q53" s="327">
        <f t="shared" si="15"/>
        <v>0</v>
      </c>
      <c r="R53" s="327">
        <f t="shared" si="15"/>
        <v>0</v>
      </c>
      <c r="S53" s="327">
        <f t="shared" si="15"/>
        <v>0</v>
      </c>
      <c r="T53" s="327">
        <f t="shared" si="15"/>
        <v>0</v>
      </c>
      <c r="U53" s="327">
        <f t="shared" si="15"/>
        <v>0</v>
      </c>
      <c r="V53" s="327">
        <f t="shared" si="15"/>
        <v>0</v>
      </c>
      <c r="W53" s="327">
        <f t="shared" si="15"/>
        <v>0</v>
      </c>
      <c r="X53" s="327">
        <f t="shared" si="15"/>
        <v>0</v>
      </c>
      <c r="Y53" s="327">
        <f t="shared" si="15"/>
        <v>0</v>
      </c>
      <c r="Z53" s="327">
        <f t="shared" si="15"/>
        <v>0</v>
      </c>
      <c r="AA53" s="327">
        <f t="shared" si="15"/>
        <v>0</v>
      </c>
      <c r="AB53" s="327">
        <f t="shared" si="15"/>
        <v>0</v>
      </c>
      <c r="AC53" s="327">
        <f t="shared" si="15"/>
        <v>0</v>
      </c>
      <c r="AD53" s="327">
        <f t="shared" si="15"/>
        <v>0</v>
      </c>
      <c r="AE53" s="327">
        <f t="shared" si="15"/>
        <v>0</v>
      </c>
      <c r="AF53" s="327">
        <f t="shared" si="15"/>
        <v>0</v>
      </c>
      <c r="AG53" s="327">
        <f t="shared" si="15"/>
        <v>0</v>
      </c>
      <c r="AH53" s="327">
        <f t="shared" si="15"/>
        <v>0</v>
      </c>
      <c r="AI53" s="327">
        <f t="shared" si="15"/>
        <v>0</v>
      </c>
      <c r="AJ53" s="344">
        <f t="shared" si="15"/>
        <v>0</v>
      </c>
    </row>
    <row r="54" spans="1:37" x14ac:dyDescent="0.2">
      <c r="A54" s="157"/>
      <c r="B54" s="227" t="s">
        <v>117</v>
      </c>
      <c r="C54" s="228"/>
      <c r="D54" s="228"/>
      <c r="E54" s="228"/>
      <c r="F54" s="229" t="s">
        <v>70</v>
      </c>
      <c r="G54" s="229">
        <v>2</v>
      </c>
      <c r="H54" s="631"/>
      <c r="I54" s="334"/>
      <c r="J54" s="334"/>
      <c r="K54" s="616"/>
      <c r="L54" s="342"/>
      <c r="M54" s="342"/>
      <c r="N54" s="342"/>
      <c r="O54" s="342"/>
      <c r="P54" s="342"/>
      <c r="Q54" s="342"/>
      <c r="R54" s="342"/>
      <c r="S54" s="342"/>
      <c r="T54" s="342"/>
      <c r="U54" s="342"/>
      <c r="V54" s="342"/>
      <c r="W54" s="342"/>
      <c r="X54" s="342"/>
      <c r="Y54" s="342"/>
      <c r="Z54" s="342"/>
      <c r="AA54" s="342"/>
      <c r="AB54" s="342"/>
      <c r="AC54" s="342"/>
      <c r="AD54" s="342"/>
      <c r="AE54" s="342"/>
      <c r="AF54" s="342"/>
      <c r="AG54" s="342"/>
      <c r="AH54" s="342"/>
      <c r="AI54" s="342"/>
      <c r="AJ54" s="384"/>
    </row>
    <row r="55" spans="1:37" x14ac:dyDescent="0.2">
      <c r="A55" s="223"/>
      <c r="B55" s="424" t="s">
        <v>117</v>
      </c>
      <c r="C55" s="336" t="s">
        <v>363</v>
      </c>
      <c r="D55" s="337" t="s">
        <v>117</v>
      </c>
      <c r="E55" s="337"/>
      <c r="F55" s="284" t="s">
        <v>117</v>
      </c>
      <c r="G55" s="338"/>
      <c r="H55" s="659"/>
      <c r="I55" s="511"/>
      <c r="J55" s="511"/>
      <c r="K55" s="653" t="s">
        <v>117</v>
      </c>
      <c r="L55" s="338" t="s">
        <v>117</v>
      </c>
      <c r="M55" s="338" t="s">
        <v>117</v>
      </c>
      <c r="N55" s="338" t="s">
        <v>117</v>
      </c>
      <c r="O55" s="338" t="s">
        <v>117</v>
      </c>
      <c r="P55" s="338" t="s">
        <v>117</v>
      </c>
      <c r="Q55" s="338" t="s">
        <v>117</v>
      </c>
      <c r="R55" s="338" t="s">
        <v>117</v>
      </c>
      <c r="S55" s="338" t="s">
        <v>117</v>
      </c>
      <c r="T55" s="338" t="s">
        <v>117</v>
      </c>
      <c r="U55" s="338" t="s">
        <v>117</v>
      </c>
      <c r="V55" s="338" t="s">
        <v>117</v>
      </c>
      <c r="W55" s="338" t="s">
        <v>117</v>
      </c>
      <c r="X55" s="338" t="s">
        <v>117</v>
      </c>
      <c r="Y55" s="338" t="s">
        <v>117</v>
      </c>
      <c r="Z55" s="338" t="s">
        <v>117</v>
      </c>
      <c r="AA55" s="338" t="s">
        <v>117</v>
      </c>
      <c r="AB55" s="338" t="s">
        <v>117</v>
      </c>
      <c r="AC55" s="338" t="s">
        <v>117</v>
      </c>
      <c r="AD55" s="338" t="s">
        <v>117</v>
      </c>
      <c r="AE55" s="338" t="s">
        <v>117</v>
      </c>
      <c r="AF55" s="338" t="s">
        <v>117</v>
      </c>
      <c r="AG55" s="338" t="s">
        <v>117</v>
      </c>
      <c r="AH55" s="338" t="s">
        <v>117</v>
      </c>
      <c r="AI55" s="338" t="s">
        <v>117</v>
      </c>
      <c r="AJ55" s="385" t="s">
        <v>117</v>
      </c>
    </row>
    <row r="56" spans="1:37" x14ac:dyDescent="0.2">
      <c r="A56" s="205"/>
      <c r="B56" s="242">
        <f>B49+1</f>
        <v>61</v>
      </c>
      <c r="C56" s="515" t="s">
        <v>378</v>
      </c>
      <c r="D56" s="237" t="s">
        <v>117</v>
      </c>
      <c r="E56" s="237"/>
      <c r="F56" s="238"/>
      <c r="G56" s="238">
        <v>2</v>
      </c>
      <c r="H56" s="631"/>
      <c r="I56" s="334"/>
      <c r="J56" s="334"/>
      <c r="K56" s="616">
        <f t="shared" ref="K56:AI56" si="16">SUM(K57+K60+K63+K82+K101+K104+K107+K110+K113+K116)</f>
        <v>0</v>
      </c>
      <c r="L56" s="327">
        <f t="shared" si="16"/>
        <v>-0.11772403332860493</v>
      </c>
      <c r="M56" s="327">
        <f t="shared" si="16"/>
        <v>-0.62839893559124338</v>
      </c>
      <c r="N56" s="327">
        <f>SUM(N57+N60+N63+N82+N101+N104+N107+N110+N113+N116)</f>
        <v>-1.4357950549087759</v>
      </c>
      <c r="O56" s="327">
        <f t="shared" si="16"/>
        <v>-2.4775633523670084</v>
      </c>
      <c r="P56" s="327">
        <f t="shared" si="16"/>
        <v>-3.5567081208394846</v>
      </c>
      <c r="Q56" s="327">
        <f t="shared" si="16"/>
        <v>-6.2409730921273159</v>
      </c>
      <c r="R56" s="327">
        <f t="shared" si="16"/>
        <v>-7.5508489221016788</v>
      </c>
      <c r="S56" s="327">
        <f t="shared" si="16"/>
        <v>-8.8543164555131142</v>
      </c>
      <c r="T56" s="327">
        <f t="shared" si="16"/>
        <v>-10.153414371237574</v>
      </c>
      <c r="U56" s="327">
        <f t="shared" si="16"/>
        <v>-11.448145288390592</v>
      </c>
      <c r="V56" s="327">
        <f t="shared" si="16"/>
        <v>-13.289474147985892</v>
      </c>
      <c r="W56" s="327">
        <f t="shared" si="16"/>
        <v>-15.12731887212054</v>
      </c>
      <c r="X56" s="327">
        <f t="shared" si="16"/>
        <v>-16.962204044638497</v>
      </c>
      <c r="Y56" s="327">
        <f t="shared" si="16"/>
        <v>-18.794369006960309</v>
      </c>
      <c r="Z56" s="327">
        <f t="shared" si="16"/>
        <v>-19.686558768976901</v>
      </c>
      <c r="AA56" s="327">
        <f t="shared" si="16"/>
        <v>-20.576790822899163</v>
      </c>
      <c r="AB56" s="327">
        <f t="shared" si="16"/>
        <v>-21.465447810105687</v>
      </c>
      <c r="AC56" s="327">
        <f t="shared" si="16"/>
        <v>-22.352791930818277</v>
      </c>
      <c r="AD56" s="327">
        <f t="shared" si="16"/>
        <v>-23.239116728665209</v>
      </c>
      <c r="AE56" s="327">
        <f t="shared" si="16"/>
        <v>-23.8388470520091</v>
      </c>
      <c r="AF56" s="327">
        <f t="shared" si="16"/>
        <v>-24.394483430277745</v>
      </c>
      <c r="AG56" s="327">
        <f t="shared" si="16"/>
        <v>-24.473822860887523</v>
      </c>
      <c r="AH56" s="327">
        <f t="shared" si="16"/>
        <v>-24.55245591189059</v>
      </c>
      <c r="AI56" s="327">
        <f t="shared" si="16"/>
        <v>-24.630253549430684</v>
      </c>
      <c r="AJ56" s="344">
        <f>SUM(AJ57+AJ60+AJ63+AJ82+AJ101+AJ104+AJ107+AJ110+AJ113+AJ116)</f>
        <v>-24.707290442800932</v>
      </c>
    </row>
    <row r="57" spans="1:37" ht="25.5" x14ac:dyDescent="0.2">
      <c r="A57" s="157"/>
      <c r="B57" s="243">
        <f>B56+0.1</f>
        <v>61.1</v>
      </c>
      <c r="C57" s="516" t="s">
        <v>379</v>
      </c>
      <c r="D57" s="513" t="s">
        <v>117</v>
      </c>
      <c r="E57" s="513"/>
      <c r="F57" s="231" t="s">
        <v>70</v>
      </c>
      <c r="G57" s="231">
        <v>2</v>
      </c>
      <c r="H57" s="631"/>
      <c r="I57" s="334"/>
      <c r="J57" s="334"/>
      <c r="K57" s="616">
        <f t="shared" ref="K57:AJ57" si="17">SUM(K58:K59)</f>
        <v>0</v>
      </c>
      <c r="L57" s="327">
        <f t="shared" si="17"/>
        <v>0</v>
      </c>
      <c r="M57" s="327">
        <f t="shared" si="17"/>
        <v>0</v>
      </c>
      <c r="N57" s="327">
        <f t="shared" si="17"/>
        <v>0</v>
      </c>
      <c r="O57" s="327">
        <f t="shared" si="17"/>
        <v>0</v>
      </c>
      <c r="P57" s="327">
        <f t="shared" si="17"/>
        <v>0</v>
      </c>
      <c r="Q57" s="327">
        <f t="shared" si="17"/>
        <v>-1.8164800000000001E-3</v>
      </c>
      <c r="R57" s="327">
        <f t="shared" si="17"/>
        <v>-3.6329600000000002E-3</v>
      </c>
      <c r="S57" s="327">
        <f t="shared" si="17"/>
        <v>-5.4494400000000007E-3</v>
      </c>
      <c r="T57" s="327">
        <f t="shared" si="17"/>
        <v>-7.2659200000000004E-3</v>
      </c>
      <c r="U57" s="327">
        <f t="shared" si="17"/>
        <v>-9.0823999999999992E-3</v>
      </c>
      <c r="V57" s="327">
        <f t="shared" si="17"/>
        <v>-4.0834280000000001E-2</v>
      </c>
      <c r="W57" s="327">
        <f t="shared" si="17"/>
        <v>-7.2586159999999997E-2</v>
      </c>
      <c r="X57" s="327">
        <f t="shared" si="17"/>
        <v>-0.10433804000000001</v>
      </c>
      <c r="Y57" s="327">
        <f t="shared" si="17"/>
        <v>-0.13608992</v>
      </c>
      <c r="Z57" s="327">
        <f t="shared" si="17"/>
        <v>-0.16784180000000001</v>
      </c>
      <c r="AA57" s="327">
        <f t="shared" si="17"/>
        <v>-0.19959368</v>
      </c>
      <c r="AB57" s="327">
        <f t="shared" si="17"/>
        <v>-0.23134556000000003</v>
      </c>
      <c r="AC57" s="327">
        <f t="shared" si="17"/>
        <v>-0.26309744000000002</v>
      </c>
      <c r="AD57" s="327">
        <f t="shared" si="17"/>
        <v>-0.29484932000000003</v>
      </c>
      <c r="AE57" s="327">
        <f t="shared" si="17"/>
        <v>-0.32660120000000004</v>
      </c>
      <c r="AF57" s="327">
        <f t="shared" si="17"/>
        <v>-0.35835308000000005</v>
      </c>
      <c r="AG57" s="327">
        <f t="shared" si="17"/>
        <v>-0.39010496</v>
      </c>
      <c r="AH57" s="327">
        <f t="shared" si="17"/>
        <v>-0.42185684000000007</v>
      </c>
      <c r="AI57" s="327">
        <f t="shared" si="17"/>
        <v>-0.45360872000000008</v>
      </c>
      <c r="AJ57" s="344">
        <f t="shared" si="17"/>
        <v>-0.48536060000000003</v>
      </c>
    </row>
    <row r="58" spans="1:37" x14ac:dyDescent="0.2">
      <c r="A58" s="157"/>
      <c r="B58" s="244" t="s">
        <v>117</v>
      </c>
      <c r="C58" s="228" t="s">
        <v>586</v>
      </c>
      <c r="D58" s="228"/>
      <c r="E58" s="228"/>
      <c r="F58" s="230" t="s">
        <v>70</v>
      </c>
      <c r="G58" s="230">
        <v>2</v>
      </c>
      <c r="H58" s="631"/>
      <c r="I58" s="334"/>
      <c r="J58" s="334"/>
      <c r="K58" s="609">
        <v>0</v>
      </c>
      <c r="L58" s="690">
        <v>0</v>
      </c>
      <c r="M58" s="690">
        <v>0</v>
      </c>
      <c r="N58" s="690">
        <v>0</v>
      </c>
      <c r="O58" s="690">
        <v>0</v>
      </c>
      <c r="P58" s="690">
        <v>0</v>
      </c>
      <c r="Q58" s="690">
        <v>-1.8164800000000001E-3</v>
      </c>
      <c r="R58" s="690">
        <v>-3.6329600000000002E-3</v>
      </c>
      <c r="S58" s="690">
        <v>-5.4494400000000007E-3</v>
      </c>
      <c r="T58" s="690">
        <v>-7.2659200000000004E-3</v>
      </c>
      <c r="U58" s="690">
        <v>-9.0823999999999992E-3</v>
      </c>
      <c r="V58" s="690">
        <v>-4.0834280000000001E-2</v>
      </c>
      <c r="W58" s="690">
        <v>-7.2586159999999997E-2</v>
      </c>
      <c r="X58" s="690">
        <v>-0.10433804000000001</v>
      </c>
      <c r="Y58" s="690">
        <v>-0.13608992</v>
      </c>
      <c r="Z58" s="690">
        <v>-0.16784180000000001</v>
      </c>
      <c r="AA58" s="690">
        <v>-0.19959368</v>
      </c>
      <c r="AB58" s="690">
        <v>-0.23134556000000003</v>
      </c>
      <c r="AC58" s="690">
        <v>-0.26309744000000002</v>
      </c>
      <c r="AD58" s="690">
        <v>-0.29484932000000003</v>
      </c>
      <c r="AE58" s="690">
        <v>-0.32660120000000004</v>
      </c>
      <c r="AF58" s="690">
        <v>-0.35835308000000005</v>
      </c>
      <c r="AG58" s="690">
        <v>-0.39010496</v>
      </c>
      <c r="AH58" s="690">
        <v>-0.42185684000000007</v>
      </c>
      <c r="AI58" s="690">
        <v>-0.45360872000000008</v>
      </c>
      <c r="AJ58" s="690">
        <v>-0.48536060000000003</v>
      </c>
      <c r="AK58" s="609"/>
    </row>
    <row r="59" spans="1:37" x14ac:dyDescent="0.2">
      <c r="A59" s="157"/>
      <c r="B59" s="424" t="s">
        <v>117</v>
      </c>
      <c r="C59" s="336" t="s">
        <v>363</v>
      </c>
      <c r="D59" s="337" t="s">
        <v>117</v>
      </c>
      <c r="E59" s="337"/>
      <c r="F59" s="284" t="s">
        <v>117</v>
      </c>
      <c r="G59" s="338"/>
      <c r="H59" s="659"/>
      <c r="I59" s="511"/>
      <c r="J59" s="511"/>
      <c r="K59" s="653" t="s">
        <v>117</v>
      </c>
      <c r="L59" s="338" t="s">
        <v>117</v>
      </c>
      <c r="M59" s="338" t="s">
        <v>117</v>
      </c>
      <c r="N59" s="338" t="s">
        <v>117</v>
      </c>
      <c r="O59" s="338" t="s">
        <v>117</v>
      </c>
      <c r="P59" s="338" t="s">
        <v>117</v>
      </c>
      <c r="Q59" s="338" t="s">
        <v>117</v>
      </c>
      <c r="R59" s="338" t="s">
        <v>117</v>
      </c>
      <c r="S59" s="338" t="s">
        <v>117</v>
      </c>
      <c r="T59" s="338" t="s">
        <v>117</v>
      </c>
      <c r="U59" s="338" t="s">
        <v>117</v>
      </c>
      <c r="V59" s="338" t="s">
        <v>117</v>
      </c>
      <c r="W59" s="338" t="s">
        <v>117</v>
      </c>
      <c r="X59" s="338" t="s">
        <v>117</v>
      </c>
      <c r="Y59" s="338" t="s">
        <v>117</v>
      </c>
      <c r="Z59" s="338" t="s">
        <v>117</v>
      </c>
      <c r="AA59" s="338" t="s">
        <v>117</v>
      </c>
      <c r="AB59" s="338" t="s">
        <v>117</v>
      </c>
      <c r="AC59" s="338" t="s">
        <v>117</v>
      </c>
      <c r="AD59" s="338" t="s">
        <v>117</v>
      </c>
      <c r="AE59" s="338" t="s">
        <v>117</v>
      </c>
      <c r="AF59" s="338" t="s">
        <v>117</v>
      </c>
      <c r="AG59" s="338" t="s">
        <v>117</v>
      </c>
      <c r="AH59" s="338" t="s">
        <v>117</v>
      </c>
      <c r="AI59" s="338" t="s">
        <v>117</v>
      </c>
      <c r="AJ59" s="385" t="s">
        <v>117</v>
      </c>
    </row>
    <row r="60" spans="1:37" ht="25.5" x14ac:dyDescent="0.2">
      <c r="A60" s="157"/>
      <c r="B60" s="243">
        <f>B57+0.1</f>
        <v>61.2</v>
      </c>
      <c r="C60" s="516" t="s">
        <v>380</v>
      </c>
      <c r="D60" s="513" t="s">
        <v>117</v>
      </c>
      <c r="E60" s="513"/>
      <c r="F60" s="231" t="s">
        <v>70</v>
      </c>
      <c r="G60" s="231">
        <v>2</v>
      </c>
      <c r="H60" s="631"/>
      <c r="I60" s="334"/>
      <c r="J60" s="334"/>
      <c r="K60" s="616">
        <f>SUM(K61:K62)</f>
        <v>0</v>
      </c>
      <c r="L60" s="327">
        <f>SUM(L61:L62)</f>
        <v>0</v>
      </c>
      <c r="M60" s="327">
        <f t="shared" ref="M60:AJ60" si="18">SUM(M61:M62)</f>
        <v>0</v>
      </c>
      <c r="N60" s="327">
        <f t="shared" si="18"/>
        <v>0</v>
      </c>
      <c r="O60" s="327">
        <f t="shared" si="18"/>
        <v>0</v>
      </c>
      <c r="P60" s="327">
        <f t="shared" si="18"/>
        <v>0</v>
      </c>
      <c r="Q60" s="327">
        <f t="shared" si="18"/>
        <v>0</v>
      </c>
      <c r="R60" s="327">
        <f t="shared" si="18"/>
        <v>0</v>
      </c>
      <c r="S60" s="327">
        <f t="shared" si="18"/>
        <v>0</v>
      </c>
      <c r="T60" s="327">
        <f t="shared" si="18"/>
        <v>0</v>
      </c>
      <c r="U60" s="327">
        <f t="shared" si="18"/>
        <v>0</v>
      </c>
      <c r="V60" s="327">
        <f t="shared" si="18"/>
        <v>0</v>
      </c>
      <c r="W60" s="327">
        <f t="shared" si="18"/>
        <v>0</v>
      </c>
      <c r="X60" s="327">
        <f t="shared" si="18"/>
        <v>0</v>
      </c>
      <c r="Y60" s="327">
        <f t="shared" si="18"/>
        <v>0</v>
      </c>
      <c r="Z60" s="327">
        <f t="shared" si="18"/>
        <v>0</v>
      </c>
      <c r="AA60" s="327">
        <f t="shared" si="18"/>
        <v>0</v>
      </c>
      <c r="AB60" s="327">
        <f t="shared" si="18"/>
        <v>0</v>
      </c>
      <c r="AC60" s="327">
        <f t="shared" si="18"/>
        <v>0</v>
      </c>
      <c r="AD60" s="327">
        <f t="shared" si="18"/>
        <v>0</v>
      </c>
      <c r="AE60" s="327">
        <f t="shared" si="18"/>
        <v>0</v>
      </c>
      <c r="AF60" s="327">
        <f t="shared" si="18"/>
        <v>0</v>
      </c>
      <c r="AG60" s="327">
        <f t="shared" si="18"/>
        <v>0</v>
      </c>
      <c r="AH60" s="327">
        <f t="shared" si="18"/>
        <v>0</v>
      </c>
      <c r="AI60" s="327">
        <f t="shared" si="18"/>
        <v>0</v>
      </c>
      <c r="AJ60" s="344">
        <f t="shared" si="18"/>
        <v>0</v>
      </c>
    </row>
    <row r="61" spans="1:37" x14ac:dyDescent="0.2">
      <c r="A61" s="157"/>
      <c r="B61" s="244" t="s">
        <v>117</v>
      </c>
      <c r="C61" s="228"/>
      <c r="D61" s="228"/>
      <c r="E61" s="228"/>
      <c r="F61" s="230" t="s">
        <v>70</v>
      </c>
      <c r="G61" s="230">
        <v>2</v>
      </c>
      <c r="H61" s="631"/>
      <c r="I61" s="334"/>
      <c r="J61" s="334"/>
      <c r="K61" s="616"/>
      <c r="L61" s="342"/>
      <c r="M61" s="342"/>
      <c r="N61" s="342"/>
      <c r="O61" s="342"/>
      <c r="P61" s="342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2"/>
      <c r="AB61" s="342"/>
      <c r="AC61" s="342"/>
      <c r="AD61" s="342"/>
      <c r="AE61" s="342"/>
      <c r="AF61" s="342"/>
      <c r="AG61" s="342"/>
      <c r="AH61" s="342"/>
      <c r="AI61" s="342"/>
      <c r="AJ61" s="384"/>
    </row>
    <row r="62" spans="1:37" x14ac:dyDescent="0.2">
      <c r="A62" s="157"/>
      <c r="B62" s="424" t="s">
        <v>117</v>
      </c>
      <c r="C62" s="336" t="s">
        <v>363</v>
      </c>
      <c r="D62" s="337" t="s">
        <v>117</v>
      </c>
      <c r="E62" s="337"/>
      <c r="F62" s="284" t="s">
        <v>117</v>
      </c>
      <c r="G62" s="338"/>
      <c r="H62" s="659"/>
      <c r="I62" s="511"/>
      <c r="J62" s="511"/>
      <c r="K62" s="653" t="s">
        <v>117</v>
      </c>
      <c r="L62" s="338" t="s">
        <v>117</v>
      </c>
      <c r="M62" s="338" t="s">
        <v>117</v>
      </c>
      <c r="N62" s="338" t="s">
        <v>117</v>
      </c>
      <c r="O62" s="338" t="s">
        <v>117</v>
      </c>
      <c r="P62" s="338" t="s">
        <v>117</v>
      </c>
      <c r="Q62" s="338" t="s">
        <v>117</v>
      </c>
      <c r="R62" s="338" t="s">
        <v>117</v>
      </c>
      <c r="S62" s="338" t="s">
        <v>117</v>
      </c>
      <c r="T62" s="338" t="s">
        <v>117</v>
      </c>
      <c r="U62" s="338" t="s">
        <v>117</v>
      </c>
      <c r="V62" s="338" t="s">
        <v>117</v>
      </c>
      <c r="W62" s="338" t="s">
        <v>117</v>
      </c>
      <c r="X62" s="338" t="s">
        <v>117</v>
      </c>
      <c r="Y62" s="338" t="s">
        <v>117</v>
      </c>
      <c r="Z62" s="338" t="s">
        <v>117</v>
      </c>
      <c r="AA62" s="338" t="s">
        <v>117</v>
      </c>
      <c r="AB62" s="338" t="s">
        <v>117</v>
      </c>
      <c r="AC62" s="338" t="s">
        <v>117</v>
      </c>
      <c r="AD62" s="338" t="s">
        <v>117</v>
      </c>
      <c r="AE62" s="338" t="s">
        <v>117</v>
      </c>
      <c r="AF62" s="338" t="s">
        <v>117</v>
      </c>
      <c r="AG62" s="338" t="s">
        <v>117</v>
      </c>
      <c r="AH62" s="338" t="s">
        <v>117</v>
      </c>
      <c r="AI62" s="338" t="s">
        <v>117</v>
      </c>
      <c r="AJ62" s="385" t="s">
        <v>117</v>
      </c>
    </row>
    <row r="63" spans="1:37" ht="25.5" x14ac:dyDescent="0.2">
      <c r="A63" s="157"/>
      <c r="B63" s="243">
        <f>B60+0.1</f>
        <v>61.300000000000004</v>
      </c>
      <c r="C63" s="516" t="s">
        <v>381</v>
      </c>
      <c r="D63" s="513" t="s">
        <v>117</v>
      </c>
      <c r="E63" s="513"/>
      <c r="F63" s="231" t="s">
        <v>70</v>
      </c>
      <c r="G63" s="231">
        <v>2</v>
      </c>
      <c r="H63" s="631"/>
      <c r="I63" s="334"/>
      <c r="J63" s="334"/>
      <c r="K63" s="616">
        <f t="shared" ref="K63:AJ63" si="19">SUM(K64:K81)</f>
        <v>0</v>
      </c>
      <c r="L63" s="327">
        <f t="shared" si="19"/>
        <v>0.94782432704937492</v>
      </c>
      <c r="M63" s="327">
        <f t="shared" si="19"/>
        <v>3.3992999446566019</v>
      </c>
      <c r="N63" s="327">
        <f t="shared" si="19"/>
        <v>6.4505343253130194</v>
      </c>
      <c r="O63" s="327">
        <f t="shared" si="19"/>
        <v>9.7356534870599205</v>
      </c>
      <c r="P63" s="327">
        <f t="shared" si="19"/>
        <v>13.017965983111573</v>
      </c>
      <c r="Q63" s="327">
        <f t="shared" si="19"/>
        <v>17.449582061079212</v>
      </c>
      <c r="R63" s="327">
        <f t="shared" si="19"/>
        <v>23.204100308927138</v>
      </c>
      <c r="S63" s="327">
        <f t="shared" si="19"/>
        <v>28.92409049080505</v>
      </c>
      <c r="T63" s="327">
        <f t="shared" si="19"/>
        <v>34.615532390601182</v>
      </c>
      <c r="U63" s="327">
        <f t="shared" si="19"/>
        <v>40.285175778896161</v>
      </c>
      <c r="V63" s="327">
        <f t="shared" si="19"/>
        <v>45.417055406948364</v>
      </c>
      <c r="W63" s="327">
        <f t="shared" si="19"/>
        <v>50.535538196220827</v>
      </c>
      <c r="X63" s="327">
        <f t="shared" si="19"/>
        <v>55.643475757717695</v>
      </c>
      <c r="Y63" s="327">
        <f t="shared" si="19"/>
        <v>60.743160896154436</v>
      </c>
      <c r="Z63" s="327">
        <f t="shared" si="19"/>
        <v>59.882723014137838</v>
      </c>
      <c r="AA63" s="327">
        <f t="shared" si="19"/>
        <v>59.024242840215578</v>
      </c>
      <c r="AB63" s="327">
        <f t="shared" si="19"/>
        <v>58.167337733009056</v>
      </c>
      <c r="AC63" s="327">
        <f t="shared" si="19"/>
        <v>57.311745492296467</v>
      </c>
      <c r="AD63" s="327">
        <f t="shared" si="19"/>
        <v>56.45717257444953</v>
      </c>
      <c r="AE63" s="327">
        <f t="shared" si="19"/>
        <v>55.88919413110564</v>
      </c>
      <c r="AF63" s="327">
        <f t="shared" si="19"/>
        <v>55.365309632836997</v>
      </c>
      <c r="AG63" s="327">
        <f t="shared" si="19"/>
        <v>55.31772208222722</v>
      </c>
      <c r="AH63" s="327">
        <f t="shared" si="19"/>
        <v>55.270840911224148</v>
      </c>
      <c r="AI63" s="327">
        <f t="shared" si="19"/>
        <v>55.224795153684056</v>
      </c>
      <c r="AJ63" s="344">
        <f t="shared" si="19"/>
        <v>55.179510140313809</v>
      </c>
    </row>
    <row r="64" spans="1:37" x14ac:dyDescent="0.2">
      <c r="A64" s="157"/>
      <c r="B64" s="245"/>
      <c r="C64" s="228" t="s">
        <v>571</v>
      </c>
      <c r="D64" s="228"/>
      <c r="E64" s="228"/>
      <c r="F64" s="230" t="s">
        <v>70</v>
      </c>
      <c r="G64" s="230">
        <v>2</v>
      </c>
      <c r="H64" s="631"/>
      <c r="I64" s="334"/>
      <c r="J64" s="334"/>
      <c r="K64" s="684">
        <v>0</v>
      </c>
      <c r="L64" s="685">
        <v>0.94782432704937492</v>
      </c>
      <c r="M64" s="685">
        <v>1.8956486540987498</v>
      </c>
      <c r="N64" s="685">
        <v>2.8434729811481247</v>
      </c>
      <c r="O64" s="685">
        <v>3.7912973081974997</v>
      </c>
      <c r="P64" s="685">
        <v>4.7391216352468746</v>
      </c>
      <c r="Q64" s="685">
        <v>4.8040711836367667</v>
      </c>
      <c r="R64" s="685">
        <v>4.8509791908072453</v>
      </c>
      <c r="S64" s="685">
        <v>4.8886659657989107</v>
      </c>
      <c r="T64" s="685">
        <v>4.9187352011646022</v>
      </c>
      <c r="U64" s="685">
        <v>4.9427905894571547</v>
      </c>
      <c r="V64" s="685">
        <v>4.9620349000911972</v>
      </c>
      <c r="W64" s="685">
        <v>4.9772699793431467</v>
      </c>
      <c r="X64" s="685">
        <v>4.9896985966276324</v>
      </c>
      <c r="Y64" s="685">
        <v>4.9997216750828626</v>
      </c>
      <c r="Z64" s="685">
        <v>4.9997216750828626</v>
      </c>
      <c r="AA64" s="685">
        <v>4.9997216750828626</v>
      </c>
      <c r="AB64" s="685">
        <v>4.9997216750828626</v>
      </c>
      <c r="AC64" s="685">
        <v>4.9997216750828626</v>
      </c>
      <c r="AD64" s="685">
        <v>4.9997216750828626</v>
      </c>
      <c r="AE64" s="685">
        <v>4.9997216750828626</v>
      </c>
      <c r="AF64" s="685">
        <v>4.9997216750828626</v>
      </c>
      <c r="AG64" s="685">
        <v>4.9997216750828626</v>
      </c>
      <c r="AH64" s="685">
        <v>4.9997216750828626</v>
      </c>
      <c r="AI64" s="685">
        <v>4.9997216750828626</v>
      </c>
      <c r="AJ64" s="685">
        <v>4.9997216750828626</v>
      </c>
    </row>
    <row r="65" spans="1:37" x14ac:dyDescent="0.2">
      <c r="A65" s="157"/>
      <c r="B65" s="245"/>
      <c r="C65" s="228" t="s">
        <v>572</v>
      </c>
      <c r="D65" s="228"/>
      <c r="E65" s="228"/>
      <c r="F65" s="230" t="s">
        <v>70</v>
      </c>
      <c r="G65" s="236">
        <v>2</v>
      </c>
      <c r="H65" s="630"/>
      <c r="I65" s="334"/>
      <c r="J65" s="334"/>
      <c r="K65" s="686">
        <v>0</v>
      </c>
      <c r="L65" s="687">
        <v>0</v>
      </c>
      <c r="M65" s="687">
        <v>0</v>
      </c>
      <c r="N65" s="687">
        <v>0</v>
      </c>
      <c r="O65" s="687">
        <v>0</v>
      </c>
      <c r="P65" s="687">
        <v>0</v>
      </c>
      <c r="Q65" s="687">
        <v>0.17921264277951809</v>
      </c>
      <c r="R65" s="687">
        <v>0.3275542039169268</v>
      </c>
      <c r="S65" s="687">
        <v>0.44622745282685372</v>
      </c>
      <c r="T65" s="687">
        <v>0.5412462365824372</v>
      </c>
      <c r="U65" s="687">
        <v>0.61742163284218754</v>
      </c>
      <c r="V65" s="687">
        <v>0.67836194984998788</v>
      </c>
      <c r="W65" s="687">
        <v>0.72727457271151186</v>
      </c>
      <c r="X65" s="687">
        <v>0.76616411711780552</v>
      </c>
      <c r="Y65" s="687">
        <v>0.7970351987599148</v>
      </c>
      <c r="Z65" s="687">
        <v>0.7970351987599148</v>
      </c>
      <c r="AA65" s="687">
        <v>0.7970351987599148</v>
      </c>
      <c r="AB65" s="687">
        <v>0.7970351987599148</v>
      </c>
      <c r="AC65" s="687">
        <v>0.7970351987599148</v>
      </c>
      <c r="AD65" s="687">
        <v>0.7970351987599148</v>
      </c>
      <c r="AE65" s="687">
        <v>0.7970351987599148</v>
      </c>
      <c r="AF65" s="687">
        <v>0.7970351987599148</v>
      </c>
      <c r="AG65" s="687">
        <v>0.7970351987599148</v>
      </c>
      <c r="AH65" s="687">
        <v>0.7970351987599148</v>
      </c>
      <c r="AI65" s="687">
        <v>0.7970351987599148</v>
      </c>
      <c r="AJ65" s="687">
        <v>0.7970351987599148</v>
      </c>
    </row>
    <row r="66" spans="1:37" x14ac:dyDescent="0.2">
      <c r="A66" s="157"/>
      <c r="B66" s="245"/>
      <c r="C66" s="228" t="s">
        <v>573</v>
      </c>
      <c r="D66" s="228"/>
      <c r="E66" s="228"/>
      <c r="F66" s="230" t="s">
        <v>70</v>
      </c>
      <c r="G66" s="236">
        <v>2</v>
      </c>
      <c r="H66" s="630"/>
      <c r="I66" s="334"/>
      <c r="J66" s="334"/>
      <c r="K66" s="686">
        <v>0</v>
      </c>
      <c r="L66" s="687">
        <v>0</v>
      </c>
      <c r="M66" s="687">
        <v>0</v>
      </c>
      <c r="N66" s="687">
        <v>0</v>
      </c>
      <c r="O66" s="687">
        <v>0</v>
      </c>
      <c r="P66" s="687">
        <v>0</v>
      </c>
      <c r="Q66" s="687">
        <v>0</v>
      </c>
      <c r="R66" s="687">
        <v>0</v>
      </c>
      <c r="S66" s="687">
        <v>0</v>
      </c>
      <c r="T66" s="687">
        <v>0</v>
      </c>
      <c r="U66" s="687">
        <v>0</v>
      </c>
      <c r="V66" s="687">
        <v>0</v>
      </c>
      <c r="W66" s="687">
        <v>0</v>
      </c>
      <c r="X66" s="687">
        <v>0</v>
      </c>
      <c r="Y66" s="687">
        <v>0</v>
      </c>
      <c r="Z66" s="687">
        <v>0</v>
      </c>
      <c r="AA66" s="687">
        <v>0</v>
      </c>
      <c r="AB66" s="687">
        <v>0</v>
      </c>
      <c r="AC66" s="687">
        <v>0</v>
      </c>
      <c r="AD66" s="687">
        <v>0</v>
      </c>
      <c r="AE66" s="687">
        <v>0</v>
      </c>
      <c r="AF66" s="687">
        <v>0</v>
      </c>
      <c r="AG66" s="687">
        <v>0</v>
      </c>
      <c r="AH66" s="687">
        <v>0</v>
      </c>
      <c r="AI66" s="687">
        <v>0</v>
      </c>
      <c r="AJ66" s="687">
        <v>0</v>
      </c>
    </row>
    <row r="67" spans="1:37" x14ac:dyDescent="0.2">
      <c r="A67" s="157"/>
      <c r="B67" s="245"/>
      <c r="C67" s="228" t="s">
        <v>574</v>
      </c>
      <c r="D67" s="228"/>
      <c r="E67" s="228"/>
      <c r="F67" s="230" t="s">
        <v>70</v>
      </c>
      <c r="G67" s="236">
        <v>2</v>
      </c>
      <c r="H67" s="630"/>
      <c r="I67" s="334"/>
      <c r="J67" s="334"/>
      <c r="K67" s="686">
        <v>0</v>
      </c>
      <c r="L67" s="687">
        <v>0</v>
      </c>
      <c r="M67" s="687">
        <v>1.1373891924592499</v>
      </c>
      <c r="N67" s="687">
        <v>2.2747783849184997</v>
      </c>
      <c r="O67" s="687">
        <v>3.4121675773777498</v>
      </c>
      <c r="P67" s="687">
        <v>4.5495567698369994</v>
      </c>
      <c r="Q67" s="687">
        <v>4.5495567698369994</v>
      </c>
      <c r="R67" s="687">
        <v>4.5495567698369994</v>
      </c>
      <c r="S67" s="687">
        <v>4.5495567698369994</v>
      </c>
      <c r="T67" s="687">
        <v>4.5495567698369994</v>
      </c>
      <c r="U67" s="687">
        <v>4.5495567698369994</v>
      </c>
      <c r="V67" s="687">
        <v>4.5495567698369994</v>
      </c>
      <c r="W67" s="687">
        <v>4.5495567698369994</v>
      </c>
      <c r="X67" s="687">
        <v>4.5495567698369994</v>
      </c>
      <c r="Y67" s="687">
        <v>4.5495567698369994</v>
      </c>
      <c r="Z67" s="687">
        <v>4.5495567698369994</v>
      </c>
      <c r="AA67" s="687">
        <v>4.5495567698369994</v>
      </c>
      <c r="AB67" s="687">
        <v>4.5495567698369994</v>
      </c>
      <c r="AC67" s="687">
        <v>4.5495567698369994</v>
      </c>
      <c r="AD67" s="687">
        <v>4.5495567698369994</v>
      </c>
      <c r="AE67" s="687">
        <v>4.5495567698369994</v>
      </c>
      <c r="AF67" s="687">
        <v>4.5495567698369994</v>
      </c>
      <c r="AG67" s="687">
        <v>4.5495567698369994</v>
      </c>
      <c r="AH67" s="687">
        <v>4.5495567698369994</v>
      </c>
      <c r="AI67" s="687">
        <v>4.5495567698369994</v>
      </c>
      <c r="AJ67" s="687">
        <v>4.5495567698369994</v>
      </c>
    </row>
    <row r="68" spans="1:37" x14ac:dyDescent="0.2">
      <c r="A68" s="157"/>
      <c r="B68" s="245"/>
      <c r="C68" s="228" t="s">
        <v>575</v>
      </c>
      <c r="D68" s="228"/>
      <c r="E68" s="228"/>
      <c r="F68" s="230" t="s">
        <v>70</v>
      </c>
      <c r="G68" s="236">
        <v>2</v>
      </c>
      <c r="H68" s="630"/>
      <c r="I68" s="334"/>
      <c r="J68" s="334"/>
      <c r="K68" s="686">
        <v>0</v>
      </c>
      <c r="L68" s="687">
        <v>0</v>
      </c>
      <c r="M68" s="687">
        <v>0.45495567698369999</v>
      </c>
      <c r="N68" s="687">
        <v>1.5923448694429498</v>
      </c>
      <c r="O68" s="687">
        <v>3.1088637927219493</v>
      </c>
      <c r="P68" s="687">
        <v>4.6253827160009502</v>
      </c>
      <c r="Q68" s="687">
        <v>4.6253827160009502</v>
      </c>
      <c r="R68" s="687">
        <v>4.6253827160009502</v>
      </c>
      <c r="S68" s="687">
        <v>4.6253827160009502</v>
      </c>
      <c r="T68" s="687">
        <v>4.6253827160009502</v>
      </c>
      <c r="U68" s="687">
        <v>4.6253827160009502</v>
      </c>
      <c r="V68" s="687">
        <v>4.6253827160009502</v>
      </c>
      <c r="W68" s="687">
        <v>4.6253827160009502</v>
      </c>
      <c r="X68" s="687">
        <v>4.6253827160009502</v>
      </c>
      <c r="Y68" s="687">
        <v>4.6253827160009502</v>
      </c>
      <c r="Z68" s="687">
        <v>4.6253827160009502</v>
      </c>
      <c r="AA68" s="687">
        <v>4.6253827160009502</v>
      </c>
      <c r="AB68" s="687">
        <v>4.6253827160009502</v>
      </c>
      <c r="AC68" s="687">
        <v>4.6253827160009502</v>
      </c>
      <c r="AD68" s="687">
        <v>4.6253827160009502</v>
      </c>
      <c r="AE68" s="687">
        <v>4.6253827160009502</v>
      </c>
      <c r="AF68" s="687">
        <v>4.6253827160009502</v>
      </c>
      <c r="AG68" s="687">
        <v>4.6253827160009502</v>
      </c>
      <c r="AH68" s="687">
        <v>4.6253827160009502</v>
      </c>
      <c r="AI68" s="687">
        <v>4.6253827160009502</v>
      </c>
      <c r="AJ68" s="687">
        <v>4.6253827160009502</v>
      </c>
    </row>
    <row r="69" spans="1:37" x14ac:dyDescent="0.2">
      <c r="A69" s="157"/>
      <c r="B69" s="245"/>
      <c r="C69" s="228" t="s">
        <v>576</v>
      </c>
      <c r="D69" s="228"/>
      <c r="E69" s="228"/>
      <c r="F69" s="230" t="s">
        <v>70</v>
      </c>
      <c r="G69" s="236">
        <v>2</v>
      </c>
      <c r="H69" s="630"/>
      <c r="I69" s="334"/>
      <c r="J69" s="334"/>
      <c r="K69" s="686">
        <v>0</v>
      </c>
      <c r="L69" s="687">
        <v>0</v>
      </c>
      <c r="M69" s="687">
        <v>0</v>
      </c>
      <c r="N69" s="687">
        <v>0</v>
      </c>
      <c r="O69" s="687">
        <v>0</v>
      </c>
      <c r="P69" s="687">
        <v>0</v>
      </c>
      <c r="Q69" s="687">
        <v>0</v>
      </c>
      <c r="R69" s="687">
        <v>0</v>
      </c>
      <c r="S69" s="687">
        <v>0</v>
      </c>
      <c r="T69" s="687">
        <v>0</v>
      </c>
      <c r="U69" s="687">
        <v>0</v>
      </c>
      <c r="V69" s="687">
        <v>0</v>
      </c>
      <c r="W69" s="687">
        <v>0</v>
      </c>
      <c r="X69" s="687">
        <v>0</v>
      </c>
      <c r="Y69" s="687">
        <v>0</v>
      </c>
      <c r="Z69" s="687">
        <v>0</v>
      </c>
      <c r="AA69" s="687">
        <v>0</v>
      </c>
      <c r="AB69" s="687">
        <v>0</v>
      </c>
      <c r="AC69" s="687">
        <v>0</v>
      </c>
      <c r="AD69" s="687">
        <v>0</v>
      </c>
      <c r="AE69" s="687">
        <v>0</v>
      </c>
      <c r="AF69" s="687">
        <v>0</v>
      </c>
      <c r="AG69" s="687">
        <v>0</v>
      </c>
      <c r="AH69" s="687">
        <v>0</v>
      </c>
      <c r="AI69" s="687">
        <v>0</v>
      </c>
      <c r="AJ69" s="687">
        <v>0</v>
      </c>
    </row>
    <row r="70" spans="1:37" x14ac:dyDescent="0.2">
      <c r="A70" s="157"/>
      <c r="B70" s="245"/>
      <c r="C70" s="228" t="s">
        <v>577</v>
      </c>
      <c r="D70" s="228"/>
      <c r="E70" s="228"/>
      <c r="F70" s="230" t="s">
        <v>70</v>
      </c>
      <c r="G70" s="236">
        <v>2</v>
      </c>
      <c r="H70" s="630"/>
      <c r="I70" s="334"/>
      <c r="J70" s="334"/>
      <c r="K70" s="686">
        <v>0</v>
      </c>
      <c r="L70" s="687">
        <v>0</v>
      </c>
      <c r="M70" s="687">
        <v>0</v>
      </c>
      <c r="N70" s="687">
        <v>0</v>
      </c>
      <c r="O70" s="687">
        <v>0</v>
      </c>
      <c r="P70" s="687">
        <v>0</v>
      </c>
      <c r="Q70" s="687">
        <v>0</v>
      </c>
      <c r="R70" s="687">
        <v>0</v>
      </c>
      <c r="S70" s="687">
        <v>0</v>
      </c>
      <c r="T70" s="687">
        <v>0</v>
      </c>
      <c r="U70" s="687">
        <v>0</v>
      </c>
      <c r="V70" s="687">
        <v>0</v>
      </c>
      <c r="W70" s="687">
        <v>0</v>
      </c>
      <c r="X70" s="687">
        <v>0</v>
      </c>
      <c r="Y70" s="687">
        <v>0</v>
      </c>
      <c r="Z70" s="687">
        <v>0</v>
      </c>
      <c r="AA70" s="687">
        <v>0</v>
      </c>
      <c r="AB70" s="687">
        <v>0</v>
      </c>
      <c r="AC70" s="687">
        <v>0</v>
      </c>
      <c r="AD70" s="687">
        <v>0</v>
      </c>
      <c r="AE70" s="687">
        <v>0</v>
      </c>
      <c r="AF70" s="687">
        <v>0</v>
      </c>
      <c r="AG70" s="687">
        <v>0</v>
      </c>
      <c r="AH70" s="687">
        <v>0</v>
      </c>
      <c r="AI70" s="687">
        <v>0</v>
      </c>
      <c r="AJ70" s="687">
        <v>0</v>
      </c>
      <c r="AK70" s="609"/>
    </row>
    <row r="71" spans="1:37" x14ac:dyDescent="0.2">
      <c r="A71" s="157"/>
      <c r="B71" s="245"/>
      <c r="C71" s="228" t="s">
        <v>578</v>
      </c>
      <c r="D71" s="228"/>
      <c r="E71" s="228"/>
      <c r="F71" s="230" t="s">
        <v>70</v>
      </c>
      <c r="G71" s="236">
        <v>2</v>
      </c>
      <c r="H71" s="630"/>
      <c r="I71" s="334"/>
      <c r="J71" s="334"/>
      <c r="K71" s="686">
        <v>0</v>
      </c>
      <c r="L71" s="687">
        <v>0</v>
      </c>
      <c r="M71" s="687">
        <v>0</v>
      </c>
      <c r="N71" s="687">
        <v>0</v>
      </c>
      <c r="O71" s="687">
        <v>0</v>
      </c>
      <c r="P71" s="687">
        <v>0</v>
      </c>
      <c r="Q71" s="687">
        <v>0</v>
      </c>
      <c r="R71" s="687">
        <v>0</v>
      </c>
      <c r="S71" s="687">
        <v>0</v>
      </c>
      <c r="T71" s="687">
        <v>0</v>
      </c>
      <c r="U71" s="687">
        <v>0</v>
      </c>
      <c r="V71" s="687">
        <v>0</v>
      </c>
      <c r="W71" s="687">
        <v>0</v>
      </c>
      <c r="X71" s="687">
        <v>0</v>
      </c>
      <c r="Y71" s="687">
        <v>0</v>
      </c>
      <c r="Z71" s="687">
        <v>0</v>
      </c>
      <c r="AA71" s="687">
        <v>0</v>
      </c>
      <c r="AB71" s="687">
        <v>0</v>
      </c>
      <c r="AC71" s="687">
        <v>0</v>
      </c>
      <c r="AD71" s="687">
        <v>0</v>
      </c>
      <c r="AE71" s="687">
        <v>0</v>
      </c>
      <c r="AF71" s="687">
        <v>0</v>
      </c>
      <c r="AG71" s="687">
        <v>0</v>
      </c>
      <c r="AH71" s="687">
        <v>0</v>
      </c>
      <c r="AI71" s="687">
        <v>0</v>
      </c>
      <c r="AJ71" s="687">
        <v>0</v>
      </c>
    </row>
    <row r="72" spans="1:37" x14ac:dyDescent="0.2">
      <c r="A72" s="157"/>
      <c r="B72" s="245"/>
      <c r="C72" s="228" t="s">
        <v>579</v>
      </c>
      <c r="D72" s="228"/>
      <c r="E72" s="228"/>
      <c r="F72" s="230" t="s">
        <v>70</v>
      </c>
      <c r="G72" s="236">
        <v>2</v>
      </c>
      <c r="H72" s="630"/>
      <c r="I72" s="334"/>
      <c r="J72" s="334"/>
      <c r="K72" s="686">
        <v>0</v>
      </c>
      <c r="L72" s="687">
        <v>0</v>
      </c>
      <c r="M72" s="687">
        <v>0</v>
      </c>
      <c r="N72" s="687">
        <v>0</v>
      </c>
      <c r="O72" s="687">
        <v>0</v>
      </c>
      <c r="P72" s="687">
        <v>0</v>
      </c>
      <c r="Q72" s="687">
        <v>0</v>
      </c>
      <c r="R72" s="687">
        <v>0</v>
      </c>
      <c r="S72" s="687">
        <v>0</v>
      </c>
      <c r="T72" s="687">
        <v>0</v>
      </c>
      <c r="U72" s="687">
        <v>0</v>
      </c>
      <c r="V72" s="687">
        <v>0</v>
      </c>
      <c r="W72" s="687">
        <v>0</v>
      </c>
      <c r="X72" s="687">
        <v>0</v>
      </c>
      <c r="Y72" s="687">
        <v>0</v>
      </c>
      <c r="Z72" s="687">
        <v>0</v>
      </c>
      <c r="AA72" s="687">
        <v>0</v>
      </c>
      <c r="AB72" s="687">
        <v>0</v>
      </c>
      <c r="AC72" s="687">
        <v>0</v>
      </c>
      <c r="AD72" s="687">
        <v>0</v>
      </c>
      <c r="AE72" s="687">
        <v>0</v>
      </c>
      <c r="AF72" s="687">
        <v>0</v>
      </c>
      <c r="AG72" s="687">
        <v>0</v>
      </c>
      <c r="AH72" s="687">
        <v>0</v>
      </c>
      <c r="AI72" s="687">
        <v>0</v>
      </c>
      <c r="AJ72" s="687">
        <v>0</v>
      </c>
    </row>
    <row r="73" spans="1:37" x14ac:dyDescent="0.2">
      <c r="A73" s="157"/>
      <c r="B73" s="245"/>
      <c r="C73" s="608" t="s">
        <v>580</v>
      </c>
      <c r="D73" s="228"/>
      <c r="E73" s="228"/>
      <c r="F73" s="230" t="s">
        <v>70</v>
      </c>
      <c r="G73" s="236">
        <v>2</v>
      </c>
      <c r="H73" s="630"/>
      <c r="I73" s="334"/>
      <c r="J73" s="334"/>
      <c r="K73" s="686">
        <v>0</v>
      </c>
      <c r="L73" s="687">
        <v>0</v>
      </c>
      <c r="M73" s="687">
        <v>0</v>
      </c>
      <c r="N73" s="687">
        <v>0</v>
      </c>
      <c r="O73" s="687">
        <v>0</v>
      </c>
      <c r="P73" s="687">
        <v>0</v>
      </c>
      <c r="Q73" s="687">
        <v>0</v>
      </c>
      <c r="R73" s="687">
        <v>0</v>
      </c>
      <c r="S73" s="687">
        <v>0</v>
      </c>
      <c r="T73" s="687">
        <v>0</v>
      </c>
      <c r="U73" s="687">
        <v>0</v>
      </c>
      <c r="V73" s="687">
        <v>0</v>
      </c>
      <c r="W73" s="687">
        <v>0</v>
      </c>
      <c r="X73" s="687">
        <v>0</v>
      </c>
      <c r="Y73" s="687">
        <v>0</v>
      </c>
      <c r="Z73" s="687">
        <v>0</v>
      </c>
      <c r="AA73" s="687">
        <v>0</v>
      </c>
      <c r="AB73" s="687">
        <v>0</v>
      </c>
      <c r="AC73" s="687">
        <v>0</v>
      </c>
      <c r="AD73" s="687">
        <v>0</v>
      </c>
      <c r="AE73" s="687">
        <v>0</v>
      </c>
      <c r="AF73" s="687">
        <v>0</v>
      </c>
      <c r="AG73" s="687">
        <v>0</v>
      </c>
      <c r="AH73" s="687">
        <v>0</v>
      </c>
      <c r="AI73" s="687">
        <v>0</v>
      </c>
      <c r="AJ73" s="687">
        <v>0</v>
      </c>
    </row>
    <row r="74" spans="1:37" x14ac:dyDescent="0.2">
      <c r="A74" s="157"/>
      <c r="B74" s="245"/>
      <c r="C74" s="608" t="s">
        <v>581</v>
      </c>
      <c r="D74" s="228"/>
      <c r="E74" s="228"/>
      <c r="F74" s="230" t="s">
        <v>70</v>
      </c>
      <c r="G74" s="236">
        <v>2</v>
      </c>
      <c r="H74" s="630"/>
      <c r="I74" s="334"/>
      <c r="J74" s="334"/>
      <c r="K74" s="686">
        <v>0</v>
      </c>
      <c r="L74" s="687">
        <v>0</v>
      </c>
      <c r="M74" s="687">
        <v>0</v>
      </c>
      <c r="N74" s="687">
        <v>0</v>
      </c>
      <c r="O74" s="687">
        <v>0</v>
      </c>
      <c r="P74" s="687">
        <v>0</v>
      </c>
      <c r="Q74" s="687">
        <v>0</v>
      </c>
      <c r="R74" s="687">
        <v>0</v>
      </c>
      <c r="S74" s="687">
        <v>0</v>
      </c>
      <c r="T74" s="687">
        <v>0</v>
      </c>
      <c r="U74" s="687">
        <v>0</v>
      </c>
      <c r="V74" s="687">
        <v>0</v>
      </c>
      <c r="W74" s="687">
        <v>0</v>
      </c>
      <c r="X74" s="687">
        <v>0</v>
      </c>
      <c r="Y74" s="687">
        <v>0</v>
      </c>
      <c r="Z74" s="687">
        <v>0</v>
      </c>
      <c r="AA74" s="687">
        <v>0</v>
      </c>
      <c r="AB74" s="687">
        <v>0</v>
      </c>
      <c r="AC74" s="687">
        <v>0</v>
      </c>
      <c r="AD74" s="687">
        <v>0</v>
      </c>
      <c r="AE74" s="687">
        <v>0</v>
      </c>
      <c r="AF74" s="687">
        <v>0</v>
      </c>
      <c r="AG74" s="687">
        <v>0</v>
      </c>
      <c r="AH74" s="687">
        <v>0</v>
      </c>
      <c r="AI74" s="687">
        <v>0</v>
      </c>
      <c r="AJ74" s="687">
        <v>0</v>
      </c>
    </row>
    <row r="75" spans="1:37" x14ac:dyDescent="0.2">
      <c r="A75" s="157"/>
      <c r="B75" s="245"/>
      <c r="C75" s="608" t="s">
        <v>582</v>
      </c>
      <c r="D75" s="228"/>
      <c r="E75" s="228"/>
      <c r="F75" s="230" t="s">
        <v>70</v>
      </c>
      <c r="G75" s="236">
        <v>2</v>
      </c>
      <c r="H75" s="630"/>
      <c r="I75" s="334"/>
      <c r="J75" s="334"/>
      <c r="K75" s="686">
        <v>0</v>
      </c>
      <c r="L75" s="687">
        <v>0</v>
      </c>
      <c r="M75" s="687">
        <v>0</v>
      </c>
      <c r="N75" s="687">
        <v>0</v>
      </c>
      <c r="O75" s="687">
        <v>0</v>
      </c>
      <c r="P75" s="687">
        <v>0</v>
      </c>
      <c r="Q75" s="687">
        <v>0</v>
      </c>
      <c r="R75" s="687">
        <v>0</v>
      </c>
      <c r="S75" s="687">
        <v>0</v>
      </c>
      <c r="T75" s="687">
        <v>0</v>
      </c>
      <c r="U75" s="687">
        <v>0</v>
      </c>
      <c r="V75" s="687">
        <v>0</v>
      </c>
      <c r="W75" s="687">
        <v>0</v>
      </c>
      <c r="X75" s="687">
        <v>0</v>
      </c>
      <c r="Y75" s="687">
        <v>0</v>
      </c>
      <c r="Z75" s="687">
        <v>0</v>
      </c>
      <c r="AA75" s="687">
        <v>0</v>
      </c>
      <c r="AB75" s="687">
        <v>0</v>
      </c>
      <c r="AC75" s="687">
        <v>0</v>
      </c>
      <c r="AD75" s="687">
        <v>0</v>
      </c>
      <c r="AE75" s="687">
        <v>0</v>
      </c>
      <c r="AF75" s="687">
        <v>0</v>
      </c>
      <c r="AG75" s="687">
        <v>0</v>
      </c>
      <c r="AH75" s="687">
        <v>0</v>
      </c>
      <c r="AI75" s="687">
        <v>0</v>
      </c>
      <c r="AJ75" s="687">
        <v>0</v>
      </c>
    </row>
    <row r="76" spans="1:37" x14ac:dyDescent="0.2">
      <c r="A76" s="157"/>
      <c r="B76" s="245"/>
      <c r="C76" s="608" t="s">
        <v>583</v>
      </c>
      <c r="D76" s="228"/>
      <c r="E76" s="228"/>
      <c r="F76" s="230" t="s">
        <v>70</v>
      </c>
      <c r="G76" s="236">
        <v>2</v>
      </c>
      <c r="H76" s="630"/>
      <c r="I76" s="688"/>
      <c r="J76" s="688"/>
      <c r="K76" s="686">
        <v>0</v>
      </c>
      <c r="L76" s="687">
        <v>0</v>
      </c>
      <c r="M76" s="687">
        <v>0</v>
      </c>
      <c r="N76" s="687">
        <v>0</v>
      </c>
      <c r="O76" s="687">
        <v>0</v>
      </c>
      <c r="P76" s="687">
        <v>0</v>
      </c>
      <c r="Q76" s="687">
        <v>1.5879721455754896</v>
      </c>
      <c r="R76" s="687">
        <v>3.0195336243266651</v>
      </c>
      <c r="S76" s="687">
        <v>4.451095103077841</v>
      </c>
      <c r="T76" s="687">
        <v>5.882656581829016</v>
      </c>
      <c r="U76" s="687">
        <v>7.3142180605801919</v>
      </c>
      <c r="V76" s="687">
        <v>8.7457795393313678</v>
      </c>
      <c r="W76" s="687">
        <v>10.177341018082542</v>
      </c>
      <c r="X76" s="687">
        <v>11.608902496833718</v>
      </c>
      <c r="Y76" s="687">
        <v>13.040096814395165</v>
      </c>
      <c r="Z76" s="687">
        <v>13.040096814395165</v>
      </c>
      <c r="AA76" s="687">
        <v>13.040096814395165</v>
      </c>
      <c r="AB76" s="687">
        <v>13.040096814395165</v>
      </c>
      <c r="AC76" s="687">
        <v>13.040096814395165</v>
      </c>
      <c r="AD76" s="687">
        <v>13.040096814395165</v>
      </c>
      <c r="AE76" s="687">
        <v>13.040096814395165</v>
      </c>
      <c r="AF76" s="687">
        <v>13.040096814395165</v>
      </c>
      <c r="AG76" s="687">
        <v>13.040096814395165</v>
      </c>
      <c r="AH76" s="687">
        <v>13.040096814395165</v>
      </c>
      <c r="AI76" s="687">
        <v>13.040096814395165</v>
      </c>
      <c r="AJ76" s="689">
        <v>13.040096814395165</v>
      </c>
    </row>
    <row r="77" spans="1:37" x14ac:dyDescent="0.2">
      <c r="A77" s="157"/>
      <c r="B77" s="245"/>
      <c r="C77" s="608" t="s">
        <v>584</v>
      </c>
      <c r="D77" s="228"/>
      <c r="E77" s="228"/>
      <c r="F77" s="230" t="s">
        <v>70</v>
      </c>
      <c r="G77" s="236">
        <v>2</v>
      </c>
      <c r="H77" s="630"/>
      <c r="I77" s="688"/>
      <c r="J77" s="688"/>
      <c r="K77" s="686">
        <v>0</v>
      </c>
      <c r="L77" s="687">
        <v>0</v>
      </c>
      <c r="M77" s="687">
        <v>0</v>
      </c>
      <c r="N77" s="687">
        <v>0</v>
      </c>
      <c r="O77" s="687">
        <v>0</v>
      </c>
      <c r="P77" s="687">
        <v>0</v>
      </c>
      <c r="Q77" s="687">
        <v>4.3703196413375851</v>
      </c>
      <c r="R77" s="687">
        <v>8.8970499494994826</v>
      </c>
      <c r="S77" s="687">
        <v>13.423780257661381</v>
      </c>
      <c r="T77" s="687">
        <v>17.950510565823279</v>
      </c>
      <c r="U77" s="687">
        <v>22.477240873985178</v>
      </c>
      <c r="V77" s="687">
        <v>27.00397118214708</v>
      </c>
      <c r="W77" s="687">
        <v>31.530701490308978</v>
      </c>
      <c r="X77" s="687">
        <v>36.05743179847088</v>
      </c>
      <c r="Y77" s="687">
        <v>40.584529267822504</v>
      </c>
      <c r="Z77" s="687">
        <v>40.584529267822504</v>
      </c>
      <c r="AA77" s="687">
        <v>40.584529267822504</v>
      </c>
      <c r="AB77" s="687">
        <v>40.584529267822504</v>
      </c>
      <c r="AC77" s="687">
        <v>40.584529267822504</v>
      </c>
      <c r="AD77" s="687">
        <v>40.584529267822504</v>
      </c>
      <c r="AE77" s="687">
        <v>40.584529267822504</v>
      </c>
      <c r="AF77" s="687">
        <v>40.584529267822504</v>
      </c>
      <c r="AG77" s="687">
        <v>40.584529267822504</v>
      </c>
      <c r="AH77" s="687">
        <v>40.584529267822504</v>
      </c>
      <c r="AI77" s="687">
        <v>40.584529267822504</v>
      </c>
      <c r="AJ77" s="689">
        <v>40.584529267822504</v>
      </c>
    </row>
    <row r="78" spans="1:37" x14ac:dyDescent="0.2">
      <c r="A78" s="157"/>
      <c r="B78" s="245"/>
      <c r="C78" s="608" t="s">
        <v>569</v>
      </c>
      <c r="D78" s="228"/>
      <c r="E78" s="228"/>
      <c r="F78" s="230" t="s">
        <v>70</v>
      </c>
      <c r="G78" s="236">
        <v>2</v>
      </c>
      <c r="H78" s="630"/>
      <c r="I78" s="688"/>
      <c r="J78" s="688"/>
      <c r="K78" s="686">
        <v>0</v>
      </c>
      <c r="L78" s="687">
        <v>0</v>
      </c>
      <c r="M78" s="687">
        <v>0</v>
      </c>
      <c r="N78" s="687">
        <v>0</v>
      </c>
      <c r="O78" s="687">
        <v>0</v>
      </c>
      <c r="P78" s="687">
        <v>0</v>
      </c>
      <c r="Q78" s="687">
        <v>0</v>
      </c>
      <c r="R78" s="687">
        <v>0</v>
      </c>
      <c r="S78" s="687">
        <v>0</v>
      </c>
      <c r="T78" s="687">
        <v>0</v>
      </c>
      <c r="U78" s="687">
        <v>0</v>
      </c>
      <c r="V78" s="687">
        <v>-4.5282703615998253E-2</v>
      </c>
      <c r="W78" s="687">
        <v>-9.0565407231996506E-2</v>
      </c>
      <c r="X78" s="687">
        <v>-0.13584811084799475</v>
      </c>
      <c r="Y78" s="687">
        <v>-0.18113081446399301</v>
      </c>
      <c r="Z78" s="687">
        <v>-0.18113081446399301</v>
      </c>
      <c r="AA78" s="687">
        <v>-0.18113081446399301</v>
      </c>
      <c r="AB78" s="687">
        <v>-0.18113081446399301</v>
      </c>
      <c r="AC78" s="687">
        <v>-0.18113081446399301</v>
      </c>
      <c r="AD78" s="687">
        <v>-0.18113081446399301</v>
      </c>
      <c r="AE78" s="687">
        <v>-0.18113081446399301</v>
      </c>
      <c r="AF78" s="687">
        <v>-0.18113081446399301</v>
      </c>
      <c r="AG78" s="687">
        <v>-0.18113081446399301</v>
      </c>
      <c r="AH78" s="687">
        <v>-0.18113081446399301</v>
      </c>
      <c r="AI78" s="687">
        <v>-0.18113081446399301</v>
      </c>
      <c r="AJ78" s="689">
        <v>-0.18113081446399301</v>
      </c>
    </row>
    <row r="79" spans="1:37" x14ac:dyDescent="0.2">
      <c r="A79" s="157"/>
      <c r="B79" s="245"/>
      <c r="C79" s="608" t="s">
        <v>568</v>
      </c>
      <c r="D79" s="228"/>
      <c r="E79" s="228"/>
      <c r="F79" s="230" t="s">
        <v>70</v>
      </c>
      <c r="G79" s="236">
        <v>2</v>
      </c>
      <c r="H79" s="630"/>
      <c r="I79" s="688"/>
      <c r="J79" s="688"/>
      <c r="K79" s="686">
        <v>0</v>
      </c>
      <c r="L79" s="687">
        <v>0</v>
      </c>
      <c r="M79" s="687">
        <v>5.902123665598865E-2</v>
      </c>
      <c r="N79" s="687">
        <v>0.20657432829596026</v>
      </c>
      <c r="O79" s="687">
        <v>0.35412741993593194</v>
      </c>
      <c r="P79" s="687">
        <v>0.50168051157590354</v>
      </c>
      <c r="Q79" s="687">
        <v>0.50962099869609745</v>
      </c>
      <c r="R79" s="687">
        <v>0.51756148581629147</v>
      </c>
      <c r="S79" s="687">
        <v>0.52550197293648537</v>
      </c>
      <c r="T79" s="687">
        <v>0.53344246005667939</v>
      </c>
      <c r="U79" s="687">
        <v>0.5413829471768733</v>
      </c>
      <c r="V79" s="687">
        <v>0.5493234342970672</v>
      </c>
      <c r="W79" s="687">
        <v>0.55726392141726122</v>
      </c>
      <c r="X79" s="687">
        <v>0.56520440853745513</v>
      </c>
      <c r="Y79" s="687">
        <v>0.57314489565764914</v>
      </c>
      <c r="Z79" s="687">
        <v>0.57314489565764914</v>
      </c>
      <c r="AA79" s="687">
        <v>0.57314489565764914</v>
      </c>
      <c r="AB79" s="687">
        <v>0.57314489565764914</v>
      </c>
      <c r="AC79" s="687">
        <v>0.57314489565764914</v>
      </c>
      <c r="AD79" s="687">
        <v>0.57314489565764914</v>
      </c>
      <c r="AE79" s="687">
        <v>0.57314489565764914</v>
      </c>
      <c r="AF79" s="687">
        <v>0.57314489565764914</v>
      </c>
      <c r="AG79" s="687">
        <v>0.57314489565764914</v>
      </c>
      <c r="AH79" s="687">
        <v>0.57314489565764914</v>
      </c>
      <c r="AI79" s="687">
        <v>0.57314489565764914</v>
      </c>
      <c r="AJ79" s="689">
        <v>0.57314489565764914</v>
      </c>
    </row>
    <row r="80" spans="1:37" x14ac:dyDescent="0.2">
      <c r="A80" s="157"/>
      <c r="B80" s="245"/>
      <c r="C80" s="608" t="s">
        <v>585</v>
      </c>
      <c r="D80" s="228"/>
      <c r="E80" s="228"/>
      <c r="F80" s="230" t="s">
        <v>70</v>
      </c>
      <c r="G80" s="236">
        <v>2</v>
      </c>
      <c r="H80" s="630"/>
      <c r="I80" s="688"/>
      <c r="J80" s="688"/>
      <c r="K80" s="686">
        <v>0</v>
      </c>
      <c r="L80" s="687">
        <v>0</v>
      </c>
      <c r="M80" s="687">
        <v>-0.14771481554108681</v>
      </c>
      <c r="N80" s="687">
        <v>-0.46663623849251551</v>
      </c>
      <c r="O80" s="687">
        <v>-0.93080261117320962</v>
      </c>
      <c r="P80" s="687">
        <v>-1.3977756495491553</v>
      </c>
      <c r="Q80" s="687">
        <v>-3.1765540367841938</v>
      </c>
      <c r="R80" s="687">
        <v>-3.5835176312774255</v>
      </c>
      <c r="S80" s="687">
        <v>-3.9861197473343619</v>
      </c>
      <c r="T80" s="687">
        <v>-4.3859981406927764</v>
      </c>
      <c r="U80" s="687">
        <v>-4.7828178109833734</v>
      </c>
      <c r="V80" s="687">
        <v>-5.6520723809902904</v>
      </c>
      <c r="W80" s="687">
        <v>-6.5186868642485543</v>
      </c>
      <c r="X80" s="687">
        <v>-7.3830170348597468</v>
      </c>
      <c r="Y80" s="687">
        <v>-8.2451756269376073</v>
      </c>
      <c r="Z80" s="687">
        <v>-9.1056135089542085</v>
      </c>
      <c r="AA80" s="687">
        <v>-9.9640936828764648</v>
      </c>
      <c r="AB80" s="687">
        <v>-10.820998790082989</v>
      </c>
      <c r="AC80" s="687">
        <v>-11.67659103079558</v>
      </c>
      <c r="AD80" s="687">
        <v>-12.531163948642519</v>
      </c>
      <c r="AE80" s="687">
        <v>-13.099142391986401</v>
      </c>
      <c r="AF80" s="687">
        <v>-13.62302689025505</v>
      </c>
      <c r="AG80" s="687">
        <v>-13.670614440864821</v>
      </c>
      <c r="AH80" s="687">
        <v>-13.717495611867895</v>
      </c>
      <c r="AI80" s="687">
        <v>-13.763541369407987</v>
      </c>
      <c r="AJ80" s="689">
        <v>-13.808826382778237</v>
      </c>
    </row>
    <row r="81" spans="1:36" x14ac:dyDescent="0.2">
      <c r="A81" s="157"/>
      <c r="B81" s="424" t="s">
        <v>117</v>
      </c>
      <c r="C81" s="336" t="s">
        <v>363</v>
      </c>
      <c r="D81" s="337" t="s">
        <v>117</v>
      </c>
      <c r="E81" s="337"/>
      <c r="F81" s="284" t="s">
        <v>117</v>
      </c>
      <c r="G81" s="338"/>
      <c r="H81" s="659"/>
      <c r="I81" s="511"/>
      <c r="J81" s="511"/>
      <c r="K81" s="653" t="s">
        <v>117</v>
      </c>
      <c r="L81" s="338" t="s">
        <v>117</v>
      </c>
      <c r="M81" s="338" t="s">
        <v>117</v>
      </c>
      <c r="N81" s="338" t="s">
        <v>117</v>
      </c>
      <c r="O81" s="338" t="s">
        <v>117</v>
      </c>
      <c r="P81" s="338" t="s">
        <v>117</v>
      </c>
      <c r="Q81" s="338" t="s">
        <v>117</v>
      </c>
      <c r="R81" s="338" t="s">
        <v>117</v>
      </c>
      <c r="S81" s="338" t="s">
        <v>117</v>
      </c>
      <c r="T81" s="338" t="s">
        <v>117</v>
      </c>
      <c r="U81" s="338" t="s">
        <v>117</v>
      </c>
      <c r="V81" s="338" t="s">
        <v>117</v>
      </c>
      <c r="W81" s="338" t="s">
        <v>117</v>
      </c>
      <c r="X81" s="338" t="s">
        <v>117</v>
      </c>
      <c r="Y81" s="338" t="s">
        <v>117</v>
      </c>
      <c r="Z81" s="338" t="s">
        <v>117</v>
      </c>
      <c r="AA81" s="338" t="s">
        <v>117</v>
      </c>
      <c r="AB81" s="338" t="s">
        <v>117</v>
      </c>
      <c r="AC81" s="338" t="s">
        <v>117</v>
      </c>
      <c r="AD81" s="338" t="s">
        <v>117</v>
      </c>
      <c r="AE81" s="338" t="s">
        <v>117</v>
      </c>
      <c r="AF81" s="338" t="s">
        <v>117</v>
      </c>
      <c r="AG81" s="338" t="s">
        <v>117</v>
      </c>
      <c r="AH81" s="338" t="s">
        <v>117</v>
      </c>
      <c r="AI81" s="338" t="s">
        <v>117</v>
      </c>
      <c r="AJ81" s="385" t="s">
        <v>117</v>
      </c>
    </row>
    <row r="82" spans="1:36" ht="25.5" x14ac:dyDescent="0.2">
      <c r="A82" s="157"/>
      <c r="B82" s="243">
        <f>B63+0.1</f>
        <v>61.400000000000006</v>
      </c>
      <c r="C82" s="516" t="s">
        <v>382</v>
      </c>
      <c r="D82" s="513" t="s">
        <v>117</v>
      </c>
      <c r="E82" s="513"/>
      <c r="F82" s="231" t="s">
        <v>70</v>
      </c>
      <c r="G82" s="231">
        <v>2</v>
      </c>
      <c r="H82" s="631"/>
      <c r="I82" s="334"/>
      <c r="J82" s="334"/>
      <c r="K82" s="616">
        <f t="shared" ref="K82:AJ82" si="20">SUM(K83:K100)</f>
        <v>0</v>
      </c>
      <c r="L82" s="327">
        <f t="shared" si="20"/>
        <v>-1.0655483603779798</v>
      </c>
      <c r="M82" s="327">
        <f t="shared" si="20"/>
        <v>-4.0276988802478453</v>
      </c>
      <c r="N82" s="327">
        <f t="shared" si="20"/>
        <v>-7.8863293802217953</v>
      </c>
      <c r="O82" s="327">
        <f t="shared" si="20"/>
        <v>-12.213216839426929</v>
      </c>
      <c r="P82" s="327">
        <f t="shared" si="20"/>
        <v>-16.574674103951057</v>
      </c>
      <c r="Q82" s="327">
        <f t="shared" si="20"/>
        <v>-23.688738673206529</v>
      </c>
      <c r="R82" s="327">
        <f t="shared" si="20"/>
        <v>-30.751316271028816</v>
      </c>
      <c r="S82" s="327">
        <f t="shared" si="20"/>
        <v>-37.772957506318164</v>
      </c>
      <c r="T82" s="327">
        <f t="shared" si="20"/>
        <v>-44.761680841838754</v>
      </c>
      <c r="U82" s="327">
        <f t="shared" si="20"/>
        <v>-51.724238667286755</v>
      </c>
      <c r="V82" s="327">
        <f t="shared" si="20"/>
        <v>-58.665695274934258</v>
      </c>
      <c r="W82" s="327">
        <f t="shared" si="20"/>
        <v>-65.590270908341367</v>
      </c>
      <c r="X82" s="327">
        <f t="shared" si="20"/>
        <v>-72.501341762356191</v>
      </c>
      <c r="Y82" s="327">
        <f t="shared" si="20"/>
        <v>-79.401439983114741</v>
      </c>
      <c r="Z82" s="327">
        <f t="shared" si="20"/>
        <v>-79.401439983114741</v>
      </c>
      <c r="AA82" s="327">
        <f t="shared" si="20"/>
        <v>-79.401439983114741</v>
      </c>
      <c r="AB82" s="327">
        <f t="shared" si="20"/>
        <v>-79.401439983114741</v>
      </c>
      <c r="AC82" s="327">
        <f t="shared" si="20"/>
        <v>-79.401439983114741</v>
      </c>
      <c r="AD82" s="327">
        <f t="shared" si="20"/>
        <v>-79.401439983114741</v>
      </c>
      <c r="AE82" s="327">
        <f t="shared" si="20"/>
        <v>-79.401439983114741</v>
      </c>
      <c r="AF82" s="327">
        <f t="shared" si="20"/>
        <v>-79.401439983114741</v>
      </c>
      <c r="AG82" s="327">
        <f t="shared" si="20"/>
        <v>-79.401439983114741</v>
      </c>
      <c r="AH82" s="327">
        <f t="shared" si="20"/>
        <v>-79.401439983114741</v>
      </c>
      <c r="AI82" s="327">
        <f t="shared" si="20"/>
        <v>-79.401439983114741</v>
      </c>
      <c r="AJ82" s="344">
        <f t="shared" si="20"/>
        <v>-79.401439983114741</v>
      </c>
    </row>
    <row r="83" spans="1:36" x14ac:dyDescent="0.2">
      <c r="A83" s="157"/>
      <c r="B83" s="244" t="s">
        <v>117</v>
      </c>
      <c r="C83" s="228" t="s">
        <v>571</v>
      </c>
      <c r="D83" s="228"/>
      <c r="E83" s="228"/>
      <c r="F83" s="230" t="s">
        <v>70</v>
      </c>
      <c r="G83" s="230">
        <v>2</v>
      </c>
      <c r="H83" s="631"/>
      <c r="I83" s="334"/>
      <c r="J83" s="334"/>
      <c r="K83" s="684">
        <v>0</v>
      </c>
      <c r="L83" s="685">
        <v>-1.0655483603779798</v>
      </c>
      <c r="M83" s="685">
        <v>-2.1310967207559597</v>
      </c>
      <c r="N83" s="685">
        <v>-3.1966450811339393</v>
      </c>
      <c r="O83" s="685">
        <v>-4.2621934415119194</v>
      </c>
      <c r="P83" s="685">
        <v>-5.327741801889899</v>
      </c>
      <c r="Q83" s="685">
        <v>-5.3961097475634698</v>
      </c>
      <c r="R83" s="685">
        <v>-5.4454865972166049</v>
      </c>
      <c r="S83" s="685">
        <v>-5.4851568866815166</v>
      </c>
      <c r="T83" s="685">
        <v>-5.5168087133822432</v>
      </c>
      <c r="U83" s="685">
        <v>-5.5421301747428258</v>
      </c>
      <c r="V83" s="685">
        <v>-5.5623873438312907</v>
      </c>
      <c r="W83" s="685">
        <v>-5.5784242693596591</v>
      </c>
      <c r="X83" s="685">
        <v>-5.5915070243959599</v>
      </c>
      <c r="Y83" s="685">
        <v>-5.6020576332962024</v>
      </c>
      <c r="Z83" s="685">
        <v>-5.6020576332962024</v>
      </c>
      <c r="AA83" s="685">
        <v>-5.6020576332962024</v>
      </c>
      <c r="AB83" s="685">
        <v>-5.6020576332962024</v>
      </c>
      <c r="AC83" s="685">
        <v>-5.6020576332962024</v>
      </c>
      <c r="AD83" s="685">
        <v>-5.6020576332962024</v>
      </c>
      <c r="AE83" s="685">
        <v>-5.6020576332962024</v>
      </c>
      <c r="AF83" s="685">
        <v>-5.6020576332962024</v>
      </c>
      <c r="AG83" s="685">
        <v>-5.6020576332962024</v>
      </c>
      <c r="AH83" s="685">
        <v>-5.6020576332962024</v>
      </c>
      <c r="AI83" s="685">
        <v>-5.6020576332962024</v>
      </c>
      <c r="AJ83" s="685">
        <v>-5.6020576332962024</v>
      </c>
    </row>
    <row r="84" spans="1:36" x14ac:dyDescent="0.2">
      <c r="A84" s="157"/>
      <c r="B84" s="244"/>
      <c r="C84" s="228" t="s">
        <v>572</v>
      </c>
      <c r="D84" s="228"/>
      <c r="E84" s="228"/>
      <c r="F84" s="230" t="s">
        <v>70</v>
      </c>
      <c r="G84" s="236">
        <v>2</v>
      </c>
      <c r="H84" s="630"/>
      <c r="I84" s="334"/>
      <c r="J84" s="334"/>
      <c r="K84" s="686">
        <v>0</v>
      </c>
      <c r="L84" s="687">
        <v>0</v>
      </c>
      <c r="M84" s="687">
        <v>0</v>
      </c>
      <c r="N84" s="687">
        <v>0</v>
      </c>
      <c r="O84" s="687">
        <v>0</v>
      </c>
      <c r="P84" s="687">
        <v>0</v>
      </c>
      <c r="Q84" s="687">
        <v>-0.18864488713633484</v>
      </c>
      <c r="R84" s="687">
        <v>-0.34479389885992295</v>
      </c>
      <c r="S84" s="687">
        <v>-0.46971310823879342</v>
      </c>
      <c r="T84" s="687">
        <v>-0.5697328806130918</v>
      </c>
      <c r="U84" s="687">
        <v>-0.64991750825493433</v>
      </c>
      <c r="V84" s="687">
        <v>-0.71406521036840831</v>
      </c>
      <c r="W84" s="687">
        <v>-0.76555218180159146</v>
      </c>
      <c r="X84" s="687">
        <v>-0.8064885443345321</v>
      </c>
      <c r="Y84" s="687">
        <v>-0.83898441974727889</v>
      </c>
      <c r="Z84" s="687">
        <v>-0.83898441974727889</v>
      </c>
      <c r="AA84" s="687">
        <v>-0.83898441974727889</v>
      </c>
      <c r="AB84" s="687">
        <v>-0.83898441974727889</v>
      </c>
      <c r="AC84" s="687">
        <v>-0.83898441974727889</v>
      </c>
      <c r="AD84" s="687">
        <v>-0.83898441974727889</v>
      </c>
      <c r="AE84" s="687">
        <v>-0.83898441974727889</v>
      </c>
      <c r="AF84" s="687">
        <v>-0.83898441974727889</v>
      </c>
      <c r="AG84" s="687">
        <v>-0.83898441974727889</v>
      </c>
      <c r="AH84" s="687">
        <v>-0.83898441974727889</v>
      </c>
      <c r="AI84" s="687">
        <v>-0.83898441974727889</v>
      </c>
      <c r="AJ84" s="687">
        <v>-0.83898441974727889</v>
      </c>
    </row>
    <row r="85" spans="1:36" x14ac:dyDescent="0.2">
      <c r="A85" s="157"/>
      <c r="B85" s="244"/>
      <c r="C85" s="228" t="s">
        <v>573</v>
      </c>
      <c r="D85" s="228"/>
      <c r="E85" s="228"/>
      <c r="F85" s="230" t="s">
        <v>70</v>
      </c>
      <c r="G85" s="236">
        <v>2</v>
      </c>
      <c r="H85" s="630"/>
      <c r="I85" s="334"/>
      <c r="J85" s="334"/>
      <c r="K85" s="686">
        <v>0</v>
      </c>
      <c r="L85" s="687">
        <v>0</v>
      </c>
      <c r="M85" s="687">
        <v>0</v>
      </c>
      <c r="N85" s="687">
        <v>0</v>
      </c>
      <c r="O85" s="687">
        <v>0</v>
      </c>
      <c r="P85" s="687">
        <v>0</v>
      </c>
      <c r="Q85" s="687">
        <v>0</v>
      </c>
      <c r="R85" s="687">
        <v>0</v>
      </c>
      <c r="S85" s="687">
        <v>0</v>
      </c>
      <c r="T85" s="687">
        <v>0</v>
      </c>
      <c r="U85" s="687">
        <v>0</v>
      </c>
      <c r="V85" s="687">
        <v>0</v>
      </c>
      <c r="W85" s="687">
        <v>0</v>
      </c>
      <c r="X85" s="687">
        <v>0</v>
      </c>
      <c r="Y85" s="687">
        <v>0</v>
      </c>
      <c r="Z85" s="687">
        <v>0</v>
      </c>
      <c r="AA85" s="687">
        <v>0</v>
      </c>
      <c r="AB85" s="687">
        <v>0</v>
      </c>
      <c r="AC85" s="687">
        <v>0</v>
      </c>
      <c r="AD85" s="687">
        <v>0</v>
      </c>
      <c r="AE85" s="687">
        <v>0</v>
      </c>
      <c r="AF85" s="687">
        <v>0</v>
      </c>
      <c r="AG85" s="687">
        <v>0</v>
      </c>
      <c r="AH85" s="687">
        <v>0</v>
      </c>
      <c r="AI85" s="687">
        <v>0</v>
      </c>
      <c r="AJ85" s="687">
        <v>0</v>
      </c>
    </row>
    <row r="86" spans="1:36" x14ac:dyDescent="0.2">
      <c r="A86" s="157"/>
      <c r="B86" s="244"/>
      <c r="C86" s="228" t="s">
        <v>574</v>
      </c>
      <c r="D86" s="228"/>
      <c r="E86" s="228"/>
      <c r="F86" s="230" t="s">
        <v>70</v>
      </c>
      <c r="G86" s="236">
        <v>2</v>
      </c>
      <c r="H86" s="630"/>
      <c r="I86" s="334"/>
      <c r="J86" s="334"/>
      <c r="K86" s="686">
        <v>0</v>
      </c>
      <c r="L86" s="687">
        <v>0</v>
      </c>
      <c r="M86" s="687">
        <v>-1.2786580324535759</v>
      </c>
      <c r="N86" s="687">
        <v>-2.5573160649071518</v>
      </c>
      <c r="O86" s="687">
        <v>-3.8359740973607273</v>
      </c>
      <c r="P86" s="687">
        <v>-5.1146321298143036</v>
      </c>
      <c r="Q86" s="687">
        <v>-5.1146321298143036</v>
      </c>
      <c r="R86" s="687">
        <v>-5.1146321298143036</v>
      </c>
      <c r="S86" s="687">
        <v>-5.1146321298143036</v>
      </c>
      <c r="T86" s="687">
        <v>-5.1146321298143036</v>
      </c>
      <c r="U86" s="687">
        <v>-5.1146321298143036</v>
      </c>
      <c r="V86" s="687">
        <v>-5.1146321298143036</v>
      </c>
      <c r="W86" s="687">
        <v>-5.1146321298143036</v>
      </c>
      <c r="X86" s="687">
        <v>-5.1146321298143036</v>
      </c>
      <c r="Y86" s="687">
        <v>-5.1146321298143036</v>
      </c>
      <c r="Z86" s="687">
        <v>-5.1146321298143036</v>
      </c>
      <c r="AA86" s="687">
        <v>-5.1146321298143036</v>
      </c>
      <c r="AB86" s="687">
        <v>-5.1146321298143036</v>
      </c>
      <c r="AC86" s="687">
        <v>-5.1146321298143036</v>
      </c>
      <c r="AD86" s="687">
        <v>-5.1146321298143036</v>
      </c>
      <c r="AE86" s="687">
        <v>-5.1146321298143036</v>
      </c>
      <c r="AF86" s="687">
        <v>-5.1146321298143036</v>
      </c>
      <c r="AG86" s="687">
        <v>-5.1146321298143036</v>
      </c>
      <c r="AH86" s="687">
        <v>-5.1146321298143036</v>
      </c>
      <c r="AI86" s="687">
        <v>-5.1146321298143036</v>
      </c>
      <c r="AJ86" s="687">
        <v>-5.1146321298143036</v>
      </c>
    </row>
    <row r="87" spans="1:36" x14ac:dyDescent="0.2">
      <c r="A87" s="157"/>
      <c r="B87" s="244"/>
      <c r="C87" s="228" t="s">
        <v>575</v>
      </c>
      <c r="D87" s="228"/>
      <c r="E87" s="228"/>
      <c r="F87" s="230" t="s">
        <v>70</v>
      </c>
      <c r="G87" s="236">
        <v>2</v>
      </c>
      <c r="H87" s="630"/>
      <c r="I87" s="334"/>
      <c r="J87" s="334"/>
      <c r="K87" s="686">
        <v>0</v>
      </c>
      <c r="L87" s="687">
        <v>0</v>
      </c>
      <c r="M87" s="687">
        <v>-0.51146321298143038</v>
      </c>
      <c r="N87" s="687">
        <v>-1.7901212454350062</v>
      </c>
      <c r="O87" s="687">
        <v>-3.4949986220397742</v>
      </c>
      <c r="P87" s="687">
        <v>-5.1998759986445418</v>
      </c>
      <c r="Q87" s="687">
        <v>-5.1998759986445418</v>
      </c>
      <c r="R87" s="687">
        <v>-5.1998759986445418</v>
      </c>
      <c r="S87" s="687">
        <v>-5.1998759986445418</v>
      </c>
      <c r="T87" s="687">
        <v>-5.1998759986445418</v>
      </c>
      <c r="U87" s="687">
        <v>-5.1998759986445418</v>
      </c>
      <c r="V87" s="687">
        <v>-5.1998759986445418</v>
      </c>
      <c r="W87" s="687">
        <v>-5.1998759986445418</v>
      </c>
      <c r="X87" s="687">
        <v>-5.1998759986445418</v>
      </c>
      <c r="Y87" s="687">
        <v>-5.1998759986445418</v>
      </c>
      <c r="Z87" s="687">
        <v>-5.1998759986445418</v>
      </c>
      <c r="AA87" s="687">
        <v>-5.1998759986445418</v>
      </c>
      <c r="AB87" s="687">
        <v>-5.1998759986445418</v>
      </c>
      <c r="AC87" s="687">
        <v>-5.1998759986445418</v>
      </c>
      <c r="AD87" s="687">
        <v>-5.1998759986445418</v>
      </c>
      <c r="AE87" s="687">
        <v>-5.1998759986445418</v>
      </c>
      <c r="AF87" s="687">
        <v>-5.1998759986445418</v>
      </c>
      <c r="AG87" s="687">
        <v>-5.1998759986445418</v>
      </c>
      <c r="AH87" s="687">
        <v>-5.1998759986445418</v>
      </c>
      <c r="AI87" s="687">
        <v>-5.1998759986445418</v>
      </c>
      <c r="AJ87" s="687">
        <v>-5.1998759986445418</v>
      </c>
    </row>
    <row r="88" spans="1:36" x14ac:dyDescent="0.2">
      <c r="A88" s="157"/>
      <c r="B88" s="244"/>
      <c r="C88" s="228" t="s">
        <v>576</v>
      </c>
      <c r="D88" s="228"/>
      <c r="E88" s="228"/>
      <c r="F88" s="230" t="s">
        <v>70</v>
      </c>
      <c r="G88" s="236">
        <v>2</v>
      </c>
      <c r="H88" s="630"/>
      <c r="I88" s="334"/>
      <c r="J88" s="334"/>
      <c r="K88" s="686">
        <v>0</v>
      </c>
      <c r="L88" s="687">
        <v>0</v>
      </c>
      <c r="M88" s="687">
        <v>0</v>
      </c>
      <c r="N88" s="687">
        <v>0</v>
      </c>
      <c r="O88" s="687">
        <v>0</v>
      </c>
      <c r="P88" s="687">
        <v>0</v>
      </c>
      <c r="Q88" s="687">
        <v>0</v>
      </c>
      <c r="R88" s="687">
        <v>0</v>
      </c>
      <c r="S88" s="687">
        <v>0</v>
      </c>
      <c r="T88" s="687">
        <v>0</v>
      </c>
      <c r="U88" s="687">
        <v>0</v>
      </c>
      <c r="V88" s="687">
        <v>0</v>
      </c>
      <c r="W88" s="687">
        <v>0</v>
      </c>
      <c r="X88" s="687">
        <v>0</v>
      </c>
      <c r="Y88" s="687">
        <v>0</v>
      </c>
      <c r="Z88" s="687">
        <v>0</v>
      </c>
      <c r="AA88" s="687">
        <v>0</v>
      </c>
      <c r="AB88" s="687">
        <v>0</v>
      </c>
      <c r="AC88" s="687">
        <v>0</v>
      </c>
      <c r="AD88" s="687">
        <v>0</v>
      </c>
      <c r="AE88" s="687">
        <v>0</v>
      </c>
      <c r="AF88" s="687">
        <v>0</v>
      </c>
      <c r="AG88" s="687">
        <v>0</v>
      </c>
      <c r="AH88" s="687">
        <v>0</v>
      </c>
      <c r="AI88" s="687">
        <v>0</v>
      </c>
      <c r="AJ88" s="687">
        <v>0</v>
      </c>
    </row>
    <row r="89" spans="1:36" x14ac:dyDescent="0.2">
      <c r="A89" s="157"/>
      <c r="B89" s="244"/>
      <c r="C89" s="228" t="s">
        <v>577</v>
      </c>
      <c r="D89" s="228"/>
      <c r="E89" s="228"/>
      <c r="F89" s="230" t="s">
        <v>70</v>
      </c>
      <c r="G89" s="236">
        <v>2</v>
      </c>
      <c r="H89" s="630"/>
      <c r="I89" s="334"/>
      <c r="J89" s="334"/>
      <c r="K89" s="686">
        <v>0</v>
      </c>
      <c r="L89" s="687">
        <v>0</v>
      </c>
      <c r="M89" s="687">
        <v>0</v>
      </c>
      <c r="N89" s="687">
        <v>0</v>
      </c>
      <c r="O89" s="687">
        <v>0</v>
      </c>
      <c r="P89" s="687">
        <v>0</v>
      </c>
      <c r="Q89" s="687">
        <v>0</v>
      </c>
      <c r="R89" s="687">
        <v>0</v>
      </c>
      <c r="S89" s="687">
        <v>0</v>
      </c>
      <c r="T89" s="687">
        <v>0</v>
      </c>
      <c r="U89" s="687">
        <v>0</v>
      </c>
      <c r="V89" s="687">
        <v>0</v>
      </c>
      <c r="W89" s="687">
        <v>0</v>
      </c>
      <c r="X89" s="687">
        <v>0</v>
      </c>
      <c r="Y89" s="687">
        <v>0</v>
      </c>
      <c r="Z89" s="687">
        <v>0</v>
      </c>
      <c r="AA89" s="687">
        <v>0</v>
      </c>
      <c r="AB89" s="687">
        <v>0</v>
      </c>
      <c r="AC89" s="687">
        <v>0</v>
      </c>
      <c r="AD89" s="687">
        <v>0</v>
      </c>
      <c r="AE89" s="687">
        <v>0</v>
      </c>
      <c r="AF89" s="687">
        <v>0</v>
      </c>
      <c r="AG89" s="687">
        <v>0</v>
      </c>
      <c r="AH89" s="687">
        <v>0</v>
      </c>
      <c r="AI89" s="687">
        <v>0</v>
      </c>
      <c r="AJ89" s="687">
        <v>0</v>
      </c>
    </row>
    <row r="90" spans="1:36" x14ac:dyDescent="0.2">
      <c r="A90" s="157"/>
      <c r="B90" s="244"/>
      <c r="C90" s="228" t="s">
        <v>578</v>
      </c>
      <c r="D90" s="228"/>
      <c r="E90" s="228"/>
      <c r="F90" s="230" t="s">
        <v>70</v>
      </c>
      <c r="G90" s="236">
        <v>2</v>
      </c>
      <c r="H90" s="630"/>
      <c r="I90" s="334"/>
      <c r="J90" s="334"/>
      <c r="K90" s="686">
        <v>0</v>
      </c>
      <c r="L90" s="687">
        <v>0</v>
      </c>
      <c r="M90" s="687">
        <v>-1.436285181899632E-2</v>
      </c>
      <c r="N90" s="687">
        <v>-3.1316152124128471E-2</v>
      </c>
      <c r="O90" s="687">
        <v>-4.8269452429260631E-2</v>
      </c>
      <c r="P90" s="687">
        <v>-7.8290380310321178E-2</v>
      </c>
      <c r="Q90" s="687">
        <v>-7.8290380310321178E-2</v>
      </c>
      <c r="R90" s="687">
        <v>-7.8290380310321178E-2</v>
      </c>
      <c r="S90" s="687">
        <v>-7.8290380310321178E-2</v>
      </c>
      <c r="T90" s="687">
        <v>-7.8290380310321178E-2</v>
      </c>
      <c r="U90" s="687">
        <v>-7.8290380310321178E-2</v>
      </c>
      <c r="V90" s="687">
        <v>-7.8290380310321178E-2</v>
      </c>
      <c r="W90" s="687">
        <v>-7.8290380310321178E-2</v>
      </c>
      <c r="X90" s="687">
        <v>-7.8290380310321178E-2</v>
      </c>
      <c r="Y90" s="687">
        <v>-7.8290380310321178E-2</v>
      </c>
      <c r="Z90" s="687">
        <v>-7.8290380310321178E-2</v>
      </c>
      <c r="AA90" s="687">
        <v>-7.8290380310321178E-2</v>
      </c>
      <c r="AB90" s="687">
        <v>-7.8290380310321178E-2</v>
      </c>
      <c r="AC90" s="687">
        <v>-7.8290380310321178E-2</v>
      </c>
      <c r="AD90" s="687">
        <v>-7.8290380310321178E-2</v>
      </c>
      <c r="AE90" s="687">
        <v>-7.8290380310321178E-2</v>
      </c>
      <c r="AF90" s="687">
        <v>-7.8290380310321178E-2</v>
      </c>
      <c r="AG90" s="687">
        <v>-7.8290380310321178E-2</v>
      </c>
      <c r="AH90" s="687">
        <v>-7.8290380310321178E-2</v>
      </c>
      <c r="AI90" s="687">
        <v>-7.8290380310321178E-2</v>
      </c>
      <c r="AJ90" s="687">
        <v>-7.8290380310321178E-2</v>
      </c>
    </row>
    <row r="91" spans="1:36" x14ac:dyDescent="0.2">
      <c r="A91" s="157"/>
      <c r="B91" s="244"/>
      <c r="C91" s="228" t="s">
        <v>579</v>
      </c>
      <c r="D91" s="228"/>
      <c r="E91" s="228"/>
      <c r="F91" s="230" t="s">
        <v>70</v>
      </c>
      <c r="G91" s="236">
        <v>2</v>
      </c>
      <c r="H91" s="630"/>
      <c r="I91" s="334"/>
      <c r="J91" s="334"/>
      <c r="K91" s="686">
        <v>0</v>
      </c>
      <c r="L91" s="687">
        <v>0</v>
      </c>
      <c r="M91" s="687">
        <v>0</v>
      </c>
      <c r="N91" s="687">
        <v>-1.1772403332860485E-2</v>
      </c>
      <c r="O91" s="687">
        <v>-3.0608248665437258E-2</v>
      </c>
      <c r="P91" s="687">
        <v>-5.4153055331158224E-2</v>
      </c>
      <c r="Q91" s="687">
        <v>-5.4153055331158224E-2</v>
      </c>
      <c r="R91" s="687">
        <v>-5.4153055331158224E-2</v>
      </c>
      <c r="S91" s="687">
        <v>-5.4153055331158224E-2</v>
      </c>
      <c r="T91" s="687">
        <v>-5.4153055331158224E-2</v>
      </c>
      <c r="U91" s="687">
        <v>-5.4153055331158224E-2</v>
      </c>
      <c r="V91" s="687">
        <v>-5.4153055331158224E-2</v>
      </c>
      <c r="W91" s="687">
        <v>-5.4153055331158224E-2</v>
      </c>
      <c r="X91" s="687">
        <v>-5.4153055331158224E-2</v>
      </c>
      <c r="Y91" s="687">
        <v>-5.4153055331158224E-2</v>
      </c>
      <c r="Z91" s="687">
        <v>-5.4153055331158224E-2</v>
      </c>
      <c r="AA91" s="687">
        <v>-5.4153055331158224E-2</v>
      </c>
      <c r="AB91" s="687">
        <v>-5.4153055331158224E-2</v>
      </c>
      <c r="AC91" s="687">
        <v>-5.4153055331158224E-2</v>
      </c>
      <c r="AD91" s="687">
        <v>-5.4153055331158224E-2</v>
      </c>
      <c r="AE91" s="687">
        <v>-5.4153055331158224E-2</v>
      </c>
      <c r="AF91" s="687">
        <v>-5.4153055331158224E-2</v>
      </c>
      <c r="AG91" s="687">
        <v>-5.4153055331158224E-2</v>
      </c>
      <c r="AH91" s="687">
        <v>-5.4153055331158224E-2</v>
      </c>
      <c r="AI91" s="687">
        <v>-5.4153055331158224E-2</v>
      </c>
      <c r="AJ91" s="687">
        <v>-5.4153055331158224E-2</v>
      </c>
    </row>
    <row r="92" spans="1:36" x14ac:dyDescent="0.2">
      <c r="A92" s="157"/>
      <c r="B92" s="244"/>
      <c r="C92" s="608" t="s">
        <v>580</v>
      </c>
      <c r="D92" s="228"/>
      <c r="E92" s="228"/>
      <c r="F92" s="230" t="s">
        <v>70</v>
      </c>
      <c r="G92" s="236">
        <v>2</v>
      </c>
      <c r="H92" s="630"/>
      <c r="I92" s="334"/>
      <c r="J92" s="334"/>
      <c r="K92" s="686">
        <v>0</v>
      </c>
      <c r="L92" s="687">
        <v>0</v>
      </c>
      <c r="M92" s="687">
        <v>-1.1772403332860485E-2</v>
      </c>
      <c r="N92" s="687">
        <v>-2.3544806665720969E-2</v>
      </c>
      <c r="O92" s="687">
        <v>-3.5317209998581456E-2</v>
      </c>
      <c r="P92" s="687">
        <v>-5.8862016664302422E-2</v>
      </c>
      <c r="Q92" s="687">
        <v>-5.8862016664302422E-2</v>
      </c>
      <c r="R92" s="687">
        <v>-5.8862016664302422E-2</v>
      </c>
      <c r="S92" s="687">
        <v>-5.8862016664302422E-2</v>
      </c>
      <c r="T92" s="687">
        <v>-5.8862016664302422E-2</v>
      </c>
      <c r="U92" s="687">
        <v>-5.8862016664302422E-2</v>
      </c>
      <c r="V92" s="687">
        <v>-5.8862016664302422E-2</v>
      </c>
      <c r="W92" s="687">
        <v>-5.8862016664302422E-2</v>
      </c>
      <c r="X92" s="687">
        <v>-5.8862016664302422E-2</v>
      </c>
      <c r="Y92" s="687">
        <v>-5.8862016664302422E-2</v>
      </c>
      <c r="Z92" s="687">
        <v>-5.8862016664302422E-2</v>
      </c>
      <c r="AA92" s="687">
        <v>-5.8862016664302422E-2</v>
      </c>
      <c r="AB92" s="687">
        <v>-5.8862016664302422E-2</v>
      </c>
      <c r="AC92" s="687">
        <v>-5.8862016664302422E-2</v>
      </c>
      <c r="AD92" s="687">
        <v>-5.8862016664302422E-2</v>
      </c>
      <c r="AE92" s="687">
        <v>-5.8862016664302422E-2</v>
      </c>
      <c r="AF92" s="687">
        <v>-5.8862016664302422E-2</v>
      </c>
      <c r="AG92" s="687">
        <v>-5.8862016664302422E-2</v>
      </c>
      <c r="AH92" s="687">
        <v>-5.8862016664302422E-2</v>
      </c>
      <c r="AI92" s="687">
        <v>-5.8862016664302422E-2</v>
      </c>
      <c r="AJ92" s="687">
        <v>-5.8862016664302422E-2</v>
      </c>
    </row>
    <row r="93" spans="1:36" x14ac:dyDescent="0.2">
      <c r="A93" s="157"/>
      <c r="B93" s="245"/>
      <c r="C93" s="608" t="s">
        <v>581</v>
      </c>
      <c r="D93" s="228"/>
      <c r="E93" s="228"/>
      <c r="F93" s="230" t="s">
        <v>70</v>
      </c>
      <c r="G93" s="236">
        <v>2</v>
      </c>
      <c r="H93" s="630"/>
      <c r="I93" s="334"/>
      <c r="J93" s="334"/>
      <c r="K93" s="686">
        <v>0</v>
      </c>
      <c r="L93" s="687">
        <v>0</v>
      </c>
      <c r="M93" s="687">
        <v>0</v>
      </c>
      <c r="N93" s="687">
        <v>0</v>
      </c>
      <c r="O93" s="687">
        <v>-1.8835845332576776E-2</v>
      </c>
      <c r="P93" s="687">
        <v>-4.2380651998297748E-2</v>
      </c>
      <c r="Q93" s="687">
        <v>-4.2380651998297748E-2</v>
      </c>
      <c r="R93" s="687">
        <v>-4.2380651998297748E-2</v>
      </c>
      <c r="S93" s="687">
        <v>-4.2380651998297748E-2</v>
      </c>
      <c r="T93" s="687">
        <v>-4.2380651998297748E-2</v>
      </c>
      <c r="U93" s="687">
        <v>-4.2380651998297748E-2</v>
      </c>
      <c r="V93" s="687">
        <v>-4.2380651998297748E-2</v>
      </c>
      <c r="W93" s="687">
        <v>-4.2380651998297748E-2</v>
      </c>
      <c r="X93" s="687">
        <v>-4.2380651998297748E-2</v>
      </c>
      <c r="Y93" s="687">
        <v>-4.2380651998297748E-2</v>
      </c>
      <c r="Z93" s="687">
        <v>-4.2380651998297748E-2</v>
      </c>
      <c r="AA93" s="687">
        <v>-4.2380651998297748E-2</v>
      </c>
      <c r="AB93" s="687">
        <v>-4.2380651998297748E-2</v>
      </c>
      <c r="AC93" s="687">
        <v>-4.2380651998297748E-2</v>
      </c>
      <c r="AD93" s="687">
        <v>-4.2380651998297748E-2</v>
      </c>
      <c r="AE93" s="687">
        <v>-4.2380651998297748E-2</v>
      </c>
      <c r="AF93" s="687">
        <v>-4.2380651998297748E-2</v>
      </c>
      <c r="AG93" s="687">
        <v>-4.2380651998297748E-2</v>
      </c>
      <c r="AH93" s="687">
        <v>-4.2380651998297748E-2</v>
      </c>
      <c r="AI93" s="687">
        <v>-4.2380651998297748E-2</v>
      </c>
      <c r="AJ93" s="687">
        <v>-4.2380651998297748E-2</v>
      </c>
    </row>
    <row r="94" spans="1:36" x14ac:dyDescent="0.2">
      <c r="A94" s="157"/>
      <c r="B94" s="245"/>
      <c r="C94" s="608" t="s">
        <v>582</v>
      </c>
      <c r="D94" s="228"/>
      <c r="E94" s="228"/>
      <c r="F94" s="230" t="s">
        <v>70</v>
      </c>
      <c r="G94" s="236">
        <v>2</v>
      </c>
      <c r="H94" s="630"/>
      <c r="I94" s="688"/>
      <c r="J94" s="688"/>
      <c r="K94" s="686">
        <v>0</v>
      </c>
      <c r="L94" s="687">
        <v>0</v>
      </c>
      <c r="M94" s="687">
        <v>0</v>
      </c>
      <c r="N94" s="687">
        <v>0</v>
      </c>
      <c r="O94" s="687">
        <v>0</v>
      </c>
      <c r="P94" s="687">
        <v>0</v>
      </c>
      <c r="Q94" s="687">
        <v>0</v>
      </c>
      <c r="R94" s="687">
        <v>0</v>
      </c>
      <c r="S94" s="687">
        <v>0</v>
      </c>
      <c r="T94" s="687">
        <v>0</v>
      </c>
      <c r="U94" s="687">
        <v>0</v>
      </c>
      <c r="V94" s="687">
        <v>0</v>
      </c>
      <c r="W94" s="687">
        <v>0</v>
      </c>
      <c r="X94" s="687">
        <v>0</v>
      </c>
      <c r="Y94" s="687">
        <v>0</v>
      </c>
      <c r="Z94" s="687">
        <v>0</v>
      </c>
      <c r="AA94" s="687">
        <v>0</v>
      </c>
      <c r="AB94" s="687">
        <v>0</v>
      </c>
      <c r="AC94" s="687">
        <v>0</v>
      </c>
      <c r="AD94" s="687">
        <v>0</v>
      </c>
      <c r="AE94" s="687">
        <v>0</v>
      </c>
      <c r="AF94" s="687">
        <v>0</v>
      </c>
      <c r="AG94" s="687">
        <v>0</v>
      </c>
      <c r="AH94" s="687">
        <v>0</v>
      </c>
      <c r="AI94" s="687">
        <v>0</v>
      </c>
      <c r="AJ94" s="689">
        <v>0</v>
      </c>
    </row>
    <row r="95" spans="1:36" x14ac:dyDescent="0.2">
      <c r="A95" s="157"/>
      <c r="B95" s="245"/>
      <c r="C95" s="608" t="s">
        <v>583</v>
      </c>
      <c r="D95" s="228"/>
      <c r="E95" s="228"/>
      <c r="F95" s="230" t="s">
        <v>70</v>
      </c>
      <c r="G95" s="236">
        <v>2</v>
      </c>
      <c r="H95" s="630"/>
      <c r="I95" s="688"/>
      <c r="J95" s="688"/>
      <c r="K95" s="686">
        <v>0</v>
      </c>
      <c r="L95" s="687">
        <v>0</v>
      </c>
      <c r="M95" s="687">
        <v>0</v>
      </c>
      <c r="N95" s="687">
        <v>0</v>
      </c>
      <c r="O95" s="687">
        <v>0</v>
      </c>
      <c r="P95" s="687">
        <v>0</v>
      </c>
      <c r="Q95" s="687">
        <v>-1.8252553397419422</v>
      </c>
      <c r="R95" s="687">
        <v>-3.4707283038237531</v>
      </c>
      <c r="S95" s="687">
        <v>-5.1162012679055637</v>
      </c>
      <c r="T95" s="687">
        <v>-6.7616742319873753</v>
      </c>
      <c r="U95" s="687">
        <v>-8.4071471960691859</v>
      </c>
      <c r="V95" s="687">
        <v>-10.052620160150997</v>
      </c>
      <c r="W95" s="687">
        <v>-11.698093124232809</v>
      </c>
      <c r="X95" s="687">
        <v>-13.343566088314619</v>
      </c>
      <c r="Y95" s="687">
        <v>-14.988617028040419</v>
      </c>
      <c r="Z95" s="687">
        <v>-14.988617028040419</v>
      </c>
      <c r="AA95" s="687">
        <v>-14.988617028040419</v>
      </c>
      <c r="AB95" s="687">
        <v>-14.988617028040419</v>
      </c>
      <c r="AC95" s="687">
        <v>-14.988617028040419</v>
      </c>
      <c r="AD95" s="687">
        <v>-14.988617028040419</v>
      </c>
      <c r="AE95" s="687">
        <v>-14.988617028040419</v>
      </c>
      <c r="AF95" s="687">
        <v>-14.988617028040419</v>
      </c>
      <c r="AG95" s="687">
        <v>-14.988617028040419</v>
      </c>
      <c r="AH95" s="687">
        <v>-14.988617028040419</v>
      </c>
      <c r="AI95" s="687">
        <v>-14.988617028040419</v>
      </c>
      <c r="AJ95" s="689">
        <v>-14.988617028040419</v>
      </c>
    </row>
    <row r="96" spans="1:36" x14ac:dyDescent="0.2">
      <c r="A96" s="157"/>
      <c r="B96" s="245"/>
      <c r="C96" s="608" t="s">
        <v>584</v>
      </c>
      <c r="D96" s="228"/>
      <c r="E96" s="228"/>
      <c r="F96" s="230" t="s">
        <v>70</v>
      </c>
      <c r="G96" s="236">
        <v>2</v>
      </c>
      <c r="H96" s="630"/>
      <c r="I96" s="688"/>
      <c r="J96" s="688"/>
      <c r="K96" s="686">
        <v>0</v>
      </c>
      <c r="L96" s="687">
        <v>0</v>
      </c>
      <c r="M96" s="687">
        <v>0</v>
      </c>
      <c r="N96" s="687">
        <v>0</v>
      </c>
      <c r="O96" s="687">
        <v>0</v>
      </c>
      <c r="P96" s="687">
        <v>0</v>
      </c>
      <c r="Q96" s="687">
        <v>-5.0233559095834304</v>
      </c>
      <c r="R96" s="687">
        <v>-10.226494194826993</v>
      </c>
      <c r="S96" s="687">
        <v>-15.429632480070554</v>
      </c>
      <c r="T96" s="687">
        <v>-20.632770765314117</v>
      </c>
      <c r="U96" s="687">
        <v>-25.835909050557678</v>
      </c>
      <c r="V96" s="687">
        <v>-31.039047335801239</v>
      </c>
      <c r="W96" s="687">
        <v>-36.242185621044797</v>
      </c>
      <c r="X96" s="687">
        <v>-41.445323906288365</v>
      </c>
      <c r="Y96" s="687">
        <v>-46.648884215887932</v>
      </c>
      <c r="Z96" s="687">
        <v>-46.648884215887932</v>
      </c>
      <c r="AA96" s="687">
        <v>-46.648884215887932</v>
      </c>
      <c r="AB96" s="687">
        <v>-46.648884215887932</v>
      </c>
      <c r="AC96" s="687">
        <v>-46.648884215887932</v>
      </c>
      <c r="AD96" s="687">
        <v>-46.648884215887932</v>
      </c>
      <c r="AE96" s="687">
        <v>-46.648884215887932</v>
      </c>
      <c r="AF96" s="687">
        <v>-46.648884215887932</v>
      </c>
      <c r="AG96" s="687">
        <v>-46.648884215887932</v>
      </c>
      <c r="AH96" s="687">
        <v>-46.648884215887932</v>
      </c>
      <c r="AI96" s="687">
        <v>-46.648884215887932</v>
      </c>
      <c r="AJ96" s="689">
        <v>-46.648884215887932</v>
      </c>
    </row>
    <row r="97" spans="1:36" x14ac:dyDescent="0.2">
      <c r="A97" s="157"/>
      <c r="B97" s="245"/>
      <c r="C97" s="608" t="s">
        <v>569</v>
      </c>
      <c r="D97" s="228"/>
      <c r="E97" s="228"/>
      <c r="F97" s="230" t="s">
        <v>70</v>
      </c>
      <c r="G97" s="236">
        <v>2</v>
      </c>
      <c r="H97" s="630"/>
      <c r="I97" s="688"/>
      <c r="J97" s="688"/>
      <c r="K97" s="686">
        <v>0</v>
      </c>
      <c r="L97" s="687">
        <v>0</v>
      </c>
      <c r="M97" s="687">
        <v>0</v>
      </c>
      <c r="N97" s="687">
        <v>0</v>
      </c>
      <c r="O97" s="687">
        <v>0</v>
      </c>
      <c r="P97" s="687">
        <v>0</v>
      </c>
      <c r="Q97" s="687">
        <v>0</v>
      </c>
      <c r="R97" s="687">
        <v>0</v>
      </c>
      <c r="S97" s="687">
        <v>0</v>
      </c>
      <c r="T97" s="687">
        <v>0</v>
      </c>
      <c r="U97" s="687">
        <v>0</v>
      </c>
      <c r="V97" s="687">
        <v>0</v>
      </c>
      <c r="W97" s="687">
        <v>0</v>
      </c>
      <c r="X97" s="687">
        <v>0</v>
      </c>
      <c r="Y97" s="687">
        <v>0</v>
      </c>
      <c r="Z97" s="687">
        <v>0</v>
      </c>
      <c r="AA97" s="687">
        <v>0</v>
      </c>
      <c r="AB97" s="687">
        <v>0</v>
      </c>
      <c r="AC97" s="687">
        <v>0</v>
      </c>
      <c r="AD97" s="687">
        <v>0</v>
      </c>
      <c r="AE97" s="687">
        <v>0</v>
      </c>
      <c r="AF97" s="687">
        <v>0</v>
      </c>
      <c r="AG97" s="687">
        <v>0</v>
      </c>
      <c r="AH97" s="687">
        <v>0</v>
      </c>
      <c r="AI97" s="687">
        <v>0</v>
      </c>
      <c r="AJ97" s="689">
        <v>0</v>
      </c>
    </row>
    <row r="98" spans="1:36" x14ac:dyDescent="0.2">
      <c r="A98" s="157"/>
      <c r="B98" s="245"/>
      <c r="C98" s="608" t="s">
        <v>568</v>
      </c>
      <c r="D98" s="228"/>
      <c r="E98" s="228"/>
      <c r="F98" s="230" t="s">
        <v>70</v>
      </c>
      <c r="G98" s="236">
        <v>2</v>
      </c>
      <c r="H98" s="630"/>
      <c r="I98" s="688"/>
      <c r="J98" s="688"/>
      <c r="K98" s="686">
        <v>0</v>
      </c>
      <c r="L98" s="687">
        <v>0</v>
      </c>
      <c r="M98" s="687">
        <v>-6.3932901622678798E-2</v>
      </c>
      <c r="N98" s="687">
        <v>-0.22376515567937577</v>
      </c>
      <c r="O98" s="687">
        <v>-0.38359740973607276</v>
      </c>
      <c r="P98" s="687">
        <v>-0.54342966379276969</v>
      </c>
      <c r="Q98" s="687">
        <v>-0.55187015091296365</v>
      </c>
      <c r="R98" s="687">
        <v>-0.56031063803315762</v>
      </c>
      <c r="S98" s="687">
        <v>-0.56875112515335158</v>
      </c>
      <c r="T98" s="687">
        <v>-0.57719161227354554</v>
      </c>
      <c r="U98" s="687">
        <v>-0.58563209939373939</v>
      </c>
      <c r="V98" s="687">
        <v>-0.59407258651393335</v>
      </c>
      <c r="W98" s="687">
        <v>-0.60251307363412732</v>
      </c>
      <c r="X98" s="687">
        <v>-0.61095356075432128</v>
      </c>
      <c r="Y98" s="687">
        <v>-0.61939404787451524</v>
      </c>
      <c r="Z98" s="687">
        <v>-0.61939404787451524</v>
      </c>
      <c r="AA98" s="687">
        <v>-0.61939404787451524</v>
      </c>
      <c r="AB98" s="687">
        <v>-0.61939404787451524</v>
      </c>
      <c r="AC98" s="687">
        <v>-0.61939404787451524</v>
      </c>
      <c r="AD98" s="687">
        <v>-0.61939404787451524</v>
      </c>
      <c r="AE98" s="687">
        <v>-0.61939404787451524</v>
      </c>
      <c r="AF98" s="687">
        <v>-0.61939404787451524</v>
      </c>
      <c r="AG98" s="687">
        <v>-0.61939404787451524</v>
      </c>
      <c r="AH98" s="687">
        <v>-0.61939404787451524</v>
      </c>
      <c r="AI98" s="687">
        <v>-0.61939404787451524</v>
      </c>
      <c r="AJ98" s="689">
        <v>-0.61939404787451524</v>
      </c>
    </row>
    <row r="99" spans="1:36" x14ac:dyDescent="0.2">
      <c r="A99" s="157"/>
      <c r="B99" s="245"/>
      <c r="C99" s="608" t="s">
        <v>585</v>
      </c>
      <c r="D99" s="228"/>
      <c r="E99" s="228"/>
      <c r="F99" s="230" t="s">
        <v>70</v>
      </c>
      <c r="G99" s="236">
        <v>2</v>
      </c>
      <c r="H99" s="630"/>
      <c r="I99" s="688"/>
      <c r="J99" s="688"/>
      <c r="K99" s="686">
        <v>0</v>
      </c>
      <c r="L99" s="687">
        <v>0</v>
      </c>
      <c r="M99" s="687">
        <v>-1.6412757282342975E-2</v>
      </c>
      <c r="N99" s="687">
        <v>-5.184847094361282E-2</v>
      </c>
      <c r="O99" s="687">
        <v>-0.10342251235257882</v>
      </c>
      <c r="P99" s="687">
        <v>-0.15530840550546166</v>
      </c>
      <c r="Q99" s="687">
        <v>-0.15530840550546166</v>
      </c>
      <c r="R99" s="687">
        <v>-0.15530840550546166</v>
      </c>
      <c r="S99" s="687">
        <v>-0.15530840550546166</v>
      </c>
      <c r="T99" s="687">
        <v>-0.15530840550546166</v>
      </c>
      <c r="U99" s="687">
        <v>-0.15530840550546166</v>
      </c>
      <c r="V99" s="687">
        <v>-0.15530840550546166</v>
      </c>
      <c r="W99" s="687">
        <v>-0.15530840550546166</v>
      </c>
      <c r="X99" s="687">
        <v>-0.15530840550546166</v>
      </c>
      <c r="Y99" s="687">
        <v>-0.15530840550546166</v>
      </c>
      <c r="Z99" s="687">
        <v>-0.15530840550546166</v>
      </c>
      <c r="AA99" s="687">
        <v>-0.15530840550546166</v>
      </c>
      <c r="AB99" s="687">
        <v>-0.15530840550546166</v>
      </c>
      <c r="AC99" s="687">
        <v>-0.15530840550546166</v>
      </c>
      <c r="AD99" s="687">
        <v>-0.15530840550546166</v>
      </c>
      <c r="AE99" s="687">
        <v>-0.15530840550546166</v>
      </c>
      <c r="AF99" s="687">
        <v>-0.15530840550546166</v>
      </c>
      <c r="AG99" s="687">
        <v>-0.15530840550546166</v>
      </c>
      <c r="AH99" s="687">
        <v>-0.15530840550546166</v>
      </c>
      <c r="AI99" s="687">
        <v>-0.15530840550546166</v>
      </c>
      <c r="AJ99" s="689">
        <v>-0.15530840550546166</v>
      </c>
    </row>
    <row r="100" spans="1:36" x14ac:dyDescent="0.2">
      <c r="A100" s="157"/>
      <c r="B100" s="424" t="s">
        <v>117</v>
      </c>
      <c r="C100" s="336" t="s">
        <v>363</v>
      </c>
      <c r="D100" s="337" t="s">
        <v>117</v>
      </c>
      <c r="E100" s="337"/>
      <c r="F100" s="284" t="s">
        <v>117</v>
      </c>
      <c r="G100" s="338"/>
      <c r="H100" s="659"/>
      <c r="I100" s="511"/>
      <c r="J100" s="511"/>
      <c r="K100" s="653" t="s">
        <v>117</v>
      </c>
      <c r="L100" s="338" t="s">
        <v>117</v>
      </c>
      <c r="M100" s="338" t="s">
        <v>117</v>
      </c>
      <c r="N100" s="338" t="s">
        <v>117</v>
      </c>
      <c r="O100" s="338" t="s">
        <v>117</v>
      </c>
      <c r="P100" s="338" t="s">
        <v>117</v>
      </c>
      <c r="Q100" s="338" t="s">
        <v>117</v>
      </c>
      <c r="R100" s="338" t="s">
        <v>117</v>
      </c>
      <c r="S100" s="338" t="s">
        <v>117</v>
      </c>
      <c r="T100" s="338" t="s">
        <v>117</v>
      </c>
      <c r="U100" s="338" t="s">
        <v>117</v>
      </c>
      <c r="V100" s="338" t="s">
        <v>117</v>
      </c>
      <c r="W100" s="338" t="s">
        <v>117</v>
      </c>
      <c r="X100" s="338" t="s">
        <v>117</v>
      </c>
      <c r="Y100" s="338" t="s">
        <v>117</v>
      </c>
      <c r="Z100" s="338" t="s">
        <v>117</v>
      </c>
      <c r="AA100" s="338" t="s">
        <v>117</v>
      </c>
      <c r="AB100" s="338" t="s">
        <v>117</v>
      </c>
      <c r="AC100" s="338" t="s">
        <v>117</v>
      </c>
      <c r="AD100" s="338" t="s">
        <v>117</v>
      </c>
      <c r="AE100" s="338" t="s">
        <v>117</v>
      </c>
      <c r="AF100" s="338" t="s">
        <v>117</v>
      </c>
      <c r="AG100" s="338" t="s">
        <v>117</v>
      </c>
      <c r="AH100" s="338" t="s">
        <v>117</v>
      </c>
      <c r="AI100" s="338" t="s">
        <v>117</v>
      </c>
      <c r="AJ100" s="385" t="s">
        <v>117</v>
      </c>
    </row>
    <row r="101" spans="1:36" x14ac:dyDescent="0.2">
      <c r="A101" s="157"/>
      <c r="B101" s="243">
        <f>B82+0.1</f>
        <v>61.500000000000007</v>
      </c>
      <c r="C101" s="516" t="s">
        <v>383</v>
      </c>
      <c r="D101" s="513" t="s">
        <v>117</v>
      </c>
      <c r="E101" s="513"/>
      <c r="F101" s="231" t="s">
        <v>70</v>
      </c>
      <c r="G101" s="231">
        <v>2</v>
      </c>
      <c r="H101" s="631"/>
      <c r="I101" s="334"/>
      <c r="J101" s="334"/>
      <c r="K101" s="616">
        <f t="shared" ref="K101:AJ101" si="21">SUM(K102:K103)</f>
        <v>0</v>
      </c>
      <c r="L101" s="327">
        <f t="shared" si="21"/>
        <v>0</v>
      </c>
      <c r="M101" s="327">
        <f t="shared" si="21"/>
        <v>0</v>
      </c>
      <c r="N101" s="327">
        <f t="shared" si="21"/>
        <v>0</v>
      </c>
      <c r="O101" s="327">
        <f t="shared" si="21"/>
        <v>0</v>
      </c>
      <c r="P101" s="327">
        <f t="shared" si="21"/>
        <v>0</v>
      </c>
      <c r="Q101" s="327">
        <f t="shared" si="21"/>
        <v>0</v>
      </c>
      <c r="R101" s="327">
        <f t="shared" si="21"/>
        <v>0</v>
      </c>
      <c r="S101" s="327">
        <f t="shared" si="21"/>
        <v>0</v>
      </c>
      <c r="T101" s="327">
        <f t="shared" si="21"/>
        <v>0</v>
      </c>
      <c r="U101" s="327">
        <f t="shared" si="21"/>
        <v>0</v>
      </c>
      <c r="V101" s="327">
        <f t="shared" si="21"/>
        <v>0</v>
      </c>
      <c r="W101" s="327">
        <f t="shared" si="21"/>
        <v>0</v>
      </c>
      <c r="X101" s="327">
        <f t="shared" si="21"/>
        <v>0</v>
      </c>
      <c r="Y101" s="327">
        <f t="shared" si="21"/>
        <v>0</v>
      </c>
      <c r="Z101" s="327">
        <f t="shared" si="21"/>
        <v>0</v>
      </c>
      <c r="AA101" s="327">
        <f t="shared" si="21"/>
        <v>0</v>
      </c>
      <c r="AB101" s="327">
        <f t="shared" si="21"/>
        <v>0</v>
      </c>
      <c r="AC101" s="327">
        <f t="shared" si="21"/>
        <v>0</v>
      </c>
      <c r="AD101" s="327">
        <f t="shared" si="21"/>
        <v>0</v>
      </c>
      <c r="AE101" s="327">
        <f t="shared" si="21"/>
        <v>0</v>
      </c>
      <c r="AF101" s="327">
        <f t="shared" si="21"/>
        <v>0</v>
      </c>
      <c r="AG101" s="327">
        <f t="shared" si="21"/>
        <v>0</v>
      </c>
      <c r="AH101" s="327">
        <f t="shared" si="21"/>
        <v>0</v>
      </c>
      <c r="AI101" s="327">
        <f t="shared" si="21"/>
        <v>0</v>
      </c>
      <c r="AJ101" s="344">
        <f t="shared" si="21"/>
        <v>0</v>
      </c>
    </row>
    <row r="102" spans="1:36" x14ac:dyDescent="0.2">
      <c r="A102" s="157"/>
      <c r="B102" s="244" t="s">
        <v>117</v>
      </c>
      <c r="C102" s="228"/>
      <c r="D102" s="228"/>
      <c r="E102" s="228"/>
      <c r="F102" s="229" t="s">
        <v>70</v>
      </c>
      <c r="G102" s="229">
        <v>2</v>
      </c>
      <c r="H102" s="631"/>
      <c r="I102" s="334"/>
      <c r="J102" s="334"/>
      <c r="K102" s="616"/>
      <c r="L102" s="342"/>
      <c r="M102" s="342"/>
      <c r="N102" s="342"/>
      <c r="O102" s="342"/>
      <c r="P102" s="342"/>
      <c r="Q102" s="342"/>
      <c r="R102" s="342"/>
      <c r="S102" s="342"/>
      <c r="T102" s="342"/>
      <c r="U102" s="342"/>
      <c r="V102" s="342"/>
      <c r="W102" s="342"/>
      <c r="X102" s="342"/>
      <c r="Y102" s="342"/>
      <c r="Z102" s="342"/>
      <c r="AA102" s="342"/>
      <c r="AB102" s="342"/>
      <c r="AC102" s="342"/>
      <c r="AD102" s="342"/>
      <c r="AE102" s="342"/>
      <c r="AF102" s="342"/>
      <c r="AG102" s="342"/>
      <c r="AH102" s="342"/>
      <c r="AI102" s="342"/>
      <c r="AJ102" s="384"/>
    </row>
    <row r="103" spans="1:36" x14ac:dyDescent="0.2">
      <c r="A103" s="157"/>
      <c r="B103" s="424" t="s">
        <v>117</v>
      </c>
      <c r="C103" s="336" t="s">
        <v>363</v>
      </c>
      <c r="D103" s="337" t="s">
        <v>117</v>
      </c>
      <c r="E103" s="337"/>
      <c r="F103" s="338" t="s">
        <v>117</v>
      </c>
      <c r="G103" s="338"/>
      <c r="H103" s="659"/>
      <c r="I103" s="339"/>
      <c r="J103" s="339"/>
      <c r="K103" s="653" t="s">
        <v>117</v>
      </c>
      <c r="L103" s="338" t="s">
        <v>117</v>
      </c>
      <c r="M103" s="338" t="s">
        <v>117</v>
      </c>
      <c r="N103" s="338" t="s">
        <v>117</v>
      </c>
      <c r="O103" s="338" t="s">
        <v>117</v>
      </c>
      <c r="P103" s="338" t="s">
        <v>117</v>
      </c>
      <c r="Q103" s="338" t="s">
        <v>117</v>
      </c>
      <c r="R103" s="338" t="s">
        <v>117</v>
      </c>
      <c r="S103" s="338" t="s">
        <v>117</v>
      </c>
      <c r="T103" s="338" t="s">
        <v>117</v>
      </c>
      <c r="U103" s="338" t="s">
        <v>117</v>
      </c>
      <c r="V103" s="338" t="s">
        <v>117</v>
      </c>
      <c r="W103" s="338" t="s">
        <v>117</v>
      </c>
      <c r="X103" s="338" t="s">
        <v>117</v>
      </c>
      <c r="Y103" s="338" t="s">
        <v>117</v>
      </c>
      <c r="Z103" s="338" t="s">
        <v>117</v>
      </c>
      <c r="AA103" s="338" t="s">
        <v>117</v>
      </c>
      <c r="AB103" s="338" t="s">
        <v>117</v>
      </c>
      <c r="AC103" s="338" t="s">
        <v>117</v>
      </c>
      <c r="AD103" s="338" t="s">
        <v>117</v>
      </c>
      <c r="AE103" s="338" t="s">
        <v>117</v>
      </c>
      <c r="AF103" s="338" t="s">
        <v>117</v>
      </c>
      <c r="AG103" s="338" t="s">
        <v>117</v>
      </c>
      <c r="AH103" s="338" t="s">
        <v>117</v>
      </c>
      <c r="AI103" s="338" t="s">
        <v>117</v>
      </c>
      <c r="AJ103" s="385" t="s">
        <v>117</v>
      </c>
    </row>
    <row r="104" spans="1:36" ht="25.5" x14ac:dyDescent="0.2">
      <c r="A104" s="205"/>
      <c r="B104" s="243">
        <f>B101+0.1</f>
        <v>61.600000000000009</v>
      </c>
      <c r="C104" s="517" t="s">
        <v>384</v>
      </c>
      <c r="D104" s="518"/>
      <c r="E104" s="567"/>
      <c r="F104" s="519" t="s">
        <v>385</v>
      </c>
      <c r="G104" s="519">
        <v>2</v>
      </c>
      <c r="H104" s="631"/>
      <c r="I104" s="334"/>
      <c r="J104" s="334"/>
      <c r="K104" s="616">
        <f t="shared" ref="K104:AJ104" si="22">SUM(K105:K106)</f>
        <v>0</v>
      </c>
      <c r="L104" s="327">
        <f t="shared" si="22"/>
        <v>0</v>
      </c>
      <c r="M104" s="327">
        <f t="shared" si="22"/>
        <v>0</v>
      </c>
      <c r="N104" s="327">
        <f t="shared" si="22"/>
        <v>0</v>
      </c>
      <c r="O104" s="327">
        <f t="shared" si="22"/>
        <v>0</v>
      </c>
      <c r="P104" s="327">
        <f t="shared" si="22"/>
        <v>0</v>
      </c>
      <c r="Q104" s="327">
        <f t="shared" si="22"/>
        <v>0</v>
      </c>
      <c r="R104" s="327">
        <f t="shared" si="22"/>
        <v>0</v>
      </c>
      <c r="S104" s="327">
        <f t="shared" si="22"/>
        <v>0</v>
      </c>
      <c r="T104" s="327">
        <f t="shared" si="22"/>
        <v>0</v>
      </c>
      <c r="U104" s="327">
        <f t="shared" si="22"/>
        <v>0</v>
      </c>
      <c r="V104" s="327">
        <f t="shared" si="22"/>
        <v>0</v>
      </c>
      <c r="W104" s="327">
        <f t="shared" si="22"/>
        <v>0</v>
      </c>
      <c r="X104" s="327">
        <f t="shared" si="22"/>
        <v>0</v>
      </c>
      <c r="Y104" s="327">
        <f t="shared" si="22"/>
        <v>0</v>
      </c>
      <c r="Z104" s="327">
        <f t="shared" si="22"/>
        <v>0</v>
      </c>
      <c r="AA104" s="327">
        <f t="shared" si="22"/>
        <v>0</v>
      </c>
      <c r="AB104" s="327">
        <f t="shared" si="22"/>
        <v>0</v>
      </c>
      <c r="AC104" s="327">
        <f t="shared" si="22"/>
        <v>0</v>
      </c>
      <c r="AD104" s="327">
        <f t="shared" si="22"/>
        <v>0</v>
      </c>
      <c r="AE104" s="327">
        <f t="shared" si="22"/>
        <v>0</v>
      </c>
      <c r="AF104" s="327">
        <f t="shared" si="22"/>
        <v>0</v>
      </c>
      <c r="AG104" s="327">
        <f t="shared" si="22"/>
        <v>0</v>
      </c>
      <c r="AH104" s="327">
        <f t="shared" si="22"/>
        <v>0</v>
      </c>
      <c r="AI104" s="327">
        <f t="shared" si="22"/>
        <v>0</v>
      </c>
      <c r="AJ104" s="344">
        <f t="shared" si="22"/>
        <v>0</v>
      </c>
    </row>
    <row r="105" spans="1:36" x14ac:dyDescent="0.2">
      <c r="A105" s="205"/>
      <c r="B105" s="244" t="s">
        <v>117</v>
      </c>
      <c r="C105" s="228"/>
      <c r="D105" s="228"/>
      <c r="E105" s="228"/>
      <c r="F105" s="229" t="s">
        <v>70</v>
      </c>
      <c r="G105" s="229">
        <v>2</v>
      </c>
      <c r="H105" s="631"/>
      <c r="I105" s="334"/>
      <c r="J105" s="334"/>
      <c r="K105" s="616"/>
      <c r="L105" s="342"/>
      <c r="M105" s="342"/>
      <c r="N105" s="342"/>
      <c r="O105" s="342"/>
      <c r="P105" s="342"/>
      <c r="Q105" s="342"/>
      <c r="R105" s="342"/>
      <c r="S105" s="342"/>
      <c r="T105" s="342"/>
      <c r="U105" s="342"/>
      <c r="V105" s="342"/>
      <c r="W105" s="342"/>
      <c r="X105" s="342"/>
      <c r="Y105" s="342"/>
      <c r="Z105" s="342"/>
      <c r="AA105" s="342"/>
      <c r="AB105" s="342"/>
      <c r="AC105" s="342"/>
      <c r="AD105" s="342"/>
      <c r="AE105" s="342"/>
      <c r="AF105" s="342"/>
      <c r="AG105" s="342"/>
      <c r="AH105" s="342"/>
      <c r="AI105" s="342"/>
      <c r="AJ105" s="384"/>
    </row>
    <row r="106" spans="1:36" x14ac:dyDescent="0.2">
      <c r="A106" s="205"/>
      <c r="B106" s="424" t="s">
        <v>117</v>
      </c>
      <c r="C106" s="336" t="s">
        <v>363</v>
      </c>
      <c r="D106" s="337" t="s">
        <v>117</v>
      </c>
      <c r="E106" s="337"/>
      <c r="F106" s="338" t="s">
        <v>117</v>
      </c>
      <c r="G106" s="338"/>
      <c r="H106" s="659"/>
      <c r="I106" s="339"/>
      <c r="J106" s="339"/>
      <c r="K106" s="653" t="s">
        <v>117</v>
      </c>
      <c r="L106" s="338" t="s">
        <v>117</v>
      </c>
      <c r="M106" s="338" t="s">
        <v>117</v>
      </c>
      <c r="N106" s="338" t="s">
        <v>117</v>
      </c>
      <c r="O106" s="338" t="s">
        <v>117</v>
      </c>
      <c r="P106" s="338" t="s">
        <v>117</v>
      </c>
      <c r="Q106" s="338" t="s">
        <v>117</v>
      </c>
      <c r="R106" s="338" t="s">
        <v>117</v>
      </c>
      <c r="S106" s="338" t="s">
        <v>117</v>
      </c>
      <c r="T106" s="338" t="s">
        <v>117</v>
      </c>
      <c r="U106" s="338" t="s">
        <v>117</v>
      </c>
      <c r="V106" s="338" t="s">
        <v>117</v>
      </c>
      <c r="W106" s="338" t="s">
        <v>117</v>
      </c>
      <c r="X106" s="338" t="s">
        <v>117</v>
      </c>
      <c r="Y106" s="338" t="s">
        <v>117</v>
      </c>
      <c r="Z106" s="338" t="s">
        <v>117</v>
      </c>
      <c r="AA106" s="338" t="s">
        <v>117</v>
      </c>
      <c r="AB106" s="338" t="s">
        <v>117</v>
      </c>
      <c r="AC106" s="338" t="s">
        <v>117</v>
      </c>
      <c r="AD106" s="338" t="s">
        <v>117</v>
      </c>
      <c r="AE106" s="338" t="s">
        <v>117</v>
      </c>
      <c r="AF106" s="338" t="s">
        <v>117</v>
      </c>
      <c r="AG106" s="338" t="s">
        <v>117</v>
      </c>
      <c r="AH106" s="338" t="s">
        <v>117</v>
      </c>
      <c r="AI106" s="338" t="s">
        <v>117</v>
      </c>
      <c r="AJ106" s="385" t="s">
        <v>117</v>
      </c>
    </row>
    <row r="107" spans="1:36" ht="25.5" x14ac:dyDescent="0.2">
      <c r="A107" s="205"/>
      <c r="B107" s="243">
        <f>B104+0.1</f>
        <v>61.70000000000001</v>
      </c>
      <c r="C107" s="517" t="s">
        <v>386</v>
      </c>
      <c r="D107" s="518"/>
      <c r="E107" s="567"/>
      <c r="F107" s="519" t="s">
        <v>385</v>
      </c>
      <c r="G107" s="519">
        <v>2</v>
      </c>
      <c r="H107" s="631"/>
      <c r="I107" s="334"/>
      <c r="J107" s="334"/>
      <c r="K107" s="616">
        <f t="shared" ref="K107:AJ107" si="23">SUM(K108:K109)</f>
        <v>0</v>
      </c>
      <c r="L107" s="327">
        <f t="shared" si="23"/>
        <v>0</v>
      </c>
      <c r="M107" s="327">
        <f t="shared" si="23"/>
        <v>0</v>
      </c>
      <c r="N107" s="327">
        <f t="shared" si="23"/>
        <v>0</v>
      </c>
      <c r="O107" s="327">
        <f t="shared" si="23"/>
        <v>0</v>
      </c>
      <c r="P107" s="327">
        <f t="shared" si="23"/>
        <v>0</v>
      </c>
      <c r="Q107" s="327">
        <f t="shared" si="23"/>
        <v>0</v>
      </c>
      <c r="R107" s="327">
        <f t="shared" si="23"/>
        <v>0</v>
      </c>
      <c r="S107" s="327">
        <f t="shared" si="23"/>
        <v>0</v>
      </c>
      <c r="T107" s="327">
        <f t="shared" si="23"/>
        <v>0</v>
      </c>
      <c r="U107" s="327">
        <f t="shared" si="23"/>
        <v>0</v>
      </c>
      <c r="V107" s="327">
        <f t="shared" si="23"/>
        <v>0</v>
      </c>
      <c r="W107" s="327">
        <f t="shared" si="23"/>
        <v>0</v>
      </c>
      <c r="X107" s="327">
        <f t="shared" si="23"/>
        <v>0</v>
      </c>
      <c r="Y107" s="327">
        <f t="shared" si="23"/>
        <v>0</v>
      </c>
      <c r="Z107" s="327">
        <f t="shared" si="23"/>
        <v>0</v>
      </c>
      <c r="AA107" s="327">
        <f t="shared" si="23"/>
        <v>0</v>
      </c>
      <c r="AB107" s="327">
        <f t="shared" si="23"/>
        <v>0</v>
      </c>
      <c r="AC107" s="327">
        <f t="shared" si="23"/>
        <v>0</v>
      </c>
      <c r="AD107" s="327">
        <f t="shared" si="23"/>
        <v>0</v>
      </c>
      <c r="AE107" s="327">
        <f t="shared" si="23"/>
        <v>0</v>
      </c>
      <c r="AF107" s="327">
        <f t="shared" si="23"/>
        <v>0</v>
      </c>
      <c r="AG107" s="327">
        <f t="shared" si="23"/>
        <v>0</v>
      </c>
      <c r="AH107" s="327">
        <f t="shared" si="23"/>
        <v>0</v>
      </c>
      <c r="AI107" s="327">
        <f t="shared" si="23"/>
        <v>0</v>
      </c>
      <c r="AJ107" s="344">
        <f t="shared" si="23"/>
        <v>0</v>
      </c>
    </row>
    <row r="108" spans="1:36" x14ac:dyDescent="0.2">
      <c r="A108" s="205"/>
      <c r="B108" s="244" t="s">
        <v>117</v>
      </c>
      <c r="C108" s="228"/>
      <c r="D108" s="228"/>
      <c r="E108" s="228"/>
      <c r="F108" s="229" t="s">
        <v>70</v>
      </c>
      <c r="G108" s="229">
        <v>2</v>
      </c>
      <c r="H108" s="631"/>
      <c r="I108" s="334"/>
      <c r="J108" s="334"/>
      <c r="K108" s="616"/>
      <c r="L108" s="342"/>
      <c r="M108" s="342"/>
      <c r="N108" s="342"/>
      <c r="O108" s="342"/>
      <c r="P108" s="342"/>
      <c r="Q108" s="342"/>
      <c r="R108" s="342"/>
      <c r="S108" s="342"/>
      <c r="T108" s="342"/>
      <c r="U108" s="342"/>
      <c r="V108" s="342"/>
      <c r="W108" s="342"/>
      <c r="X108" s="342"/>
      <c r="Y108" s="342"/>
      <c r="Z108" s="342"/>
      <c r="AA108" s="342"/>
      <c r="AB108" s="342"/>
      <c r="AC108" s="342"/>
      <c r="AD108" s="342"/>
      <c r="AE108" s="342"/>
      <c r="AF108" s="342"/>
      <c r="AG108" s="342"/>
      <c r="AH108" s="342"/>
      <c r="AI108" s="342"/>
      <c r="AJ108" s="384"/>
    </row>
    <row r="109" spans="1:36" x14ac:dyDescent="0.2">
      <c r="A109" s="205"/>
      <c r="B109" s="424" t="s">
        <v>117</v>
      </c>
      <c r="C109" s="336" t="s">
        <v>363</v>
      </c>
      <c r="D109" s="337" t="s">
        <v>117</v>
      </c>
      <c r="E109" s="337"/>
      <c r="F109" s="338" t="s">
        <v>117</v>
      </c>
      <c r="G109" s="338"/>
      <c r="H109" s="659"/>
      <c r="I109" s="339"/>
      <c r="J109" s="339"/>
      <c r="K109" s="653" t="s">
        <v>117</v>
      </c>
      <c r="L109" s="338" t="s">
        <v>117</v>
      </c>
      <c r="M109" s="338" t="s">
        <v>117</v>
      </c>
      <c r="N109" s="338" t="s">
        <v>117</v>
      </c>
      <c r="O109" s="338" t="s">
        <v>117</v>
      </c>
      <c r="P109" s="338" t="s">
        <v>117</v>
      </c>
      <c r="Q109" s="338" t="s">
        <v>117</v>
      </c>
      <c r="R109" s="338" t="s">
        <v>117</v>
      </c>
      <c r="S109" s="338" t="s">
        <v>117</v>
      </c>
      <c r="T109" s="338" t="s">
        <v>117</v>
      </c>
      <c r="U109" s="338" t="s">
        <v>117</v>
      </c>
      <c r="V109" s="338" t="s">
        <v>117</v>
      </c>
      <c r="W109" s="338" t="s">
        <v>117</v>
      </c>
      <c r="X109" s="338" t="s">
        <v>117</v>
      </c>
      <c r="Y109" s="338" t="s">
        <v>117</v>
      </c>
      <c r="Z109" s="338" t="s">
        <v>117</v>
      </c>
      <c r="AA109" s="338" t="s">
        <v>117</v>
      </c>
      <c r="AB109" s="338" t="s">
        <v>117</v>
      </c>
      <c r="AC109" s="338" t="s">
        <v>117</v>
      </c>
      <c r="AD109" s="338" t="s">
        <v>117</v>
      </c>
      <c r="AE109" s="338" t="s">
        <v>117</v>
      </c>
      <c r="AF109" s="338" t="s">
        <v>117</v>
      </c>
      <c r="AG109" s="338" t="s">
        <v>117</v>
      </c>
      <c r="AH109" s="338" t="s">
        <v>117</v>
      </c>
      <c r="AI109" s="338" t="s">
        <v>117</v>
      </c>
      <c r="AJ109" s="385" t="s">
        <v>117</v>
      </c>
    </row>
    <row r="110" spans="1:36" ht="25.5" x14ac:dyDescent="0.2">
      <c r="A110" s="205"/>
      <c r="B110" s="243">
        <f>B107+0.1</f>
        <v>61.800000000000011</v>
      </c>
      <c r="C110" s="517" t="s">
        <v>387</v>
      </c>
      <c r="D110" s="518"/>
      <c r="E110" s="567"/>
      <c r="F110" s="519" t="s">
        <v>385</v>
      </c>
      <c r="G110" s="519">
        <v>2</v>
      </c>
      <c r="H110" s="631"/>
      <c r="I110" s="334"/>
      <c r="J110" s="334"/>
      <c r="K110" s="616">
        <f t="shared" ref="K110:AJ110" si="24">SUM(K111:K112)</f>
        <v>0</v>
      </c>
      <c r="L110" s="327">
        <f>SUM(L111:L112)</f>
        <v>0</v>
      </c>
      <c r="M110" s="327">
        <f t="shared" si="24"/>
        <v>0</v>
      </c>
      <c r="N110" s="327">
        <f t="shared" si="24"/>
        <v>0</v>
      </c>
      <c r="O110" s="327">
        <f t="shared" si="24"/>
        <v>0</v>
      </c>
      <c r="P110" s="327">
        <f t="shared" si="24"/>
        <v>0</v>
      </c>
      <c r="Q110" s="327">
        <f t="shared" si="24"/>
        <v>0</v>
      </c>
      <c r="R110" s="327">
        <f t="shared" si="24"/>
        <v>0</v>
      </c>
      <c r="S110" s="327">
        <f t="shared" si="24"/>
        <v>0</v>
      </c>
      <c r="T110" s="327">
        <f t="shared" si="24"/>
        <v>0</v>
      </c>
      <c r="U110" s="327">
        <f t="shared" si="24"/>
        <v>0</v>
      </c>
      <c r="V110" s="327">
        <f t="shared" si="24"/>
        <v>0</v>
      </c>
      <c r="W110" s="327">
        <f t="shared" si="24"/>
        <v>0</v>
      </c>
      <c r="X110" s="327">
        <f t="shared" si="24"/>
        <v>0</v>
      </c>
      <c r="Y110" s="327">
        <f t="shared" si="24"/>
        <v>0</v>
      </c>
      <c r="Z110" s="327">
        <f t="shared" si="24"/>
        <v>0</v>
      </c>
      <c r="AA110" s="327">
        <f t="shared" si="24"/>
        <v>0</v>
      </c>
      <c r="AB110" s="327">
        <f t="shared" si="24"/>
        <v>0</v>
      </c>
      <c r="AC110" s="327">
        <f t="shared" si="24"/>
        <v>0</v>
      </c>
      <c r="AD110" s="327">
        <f t="shared" si="24"/>
        <v>0</v>
      </c>
      <c r="AE110" s="327">
        <f t="shared" si="24"/>
        <v>0</v>
      </c>
      <c r="AF110" s="327">
        <f t="shared" si="24"/>
        <v>0</v>
      </c>
      <c r="AG110" s="327">
        <f t="shared" si="24"/>
        <v>0</v>
      </c>
      <c r="AH110" s="327">
        <f t="shared" si="24"/>
        <v>0</v>
      </c>
      <c r="AI110" s="327">
        <f t="shared" si="24"/>
        <v>0</v>
      </c>
      <c r="AJ110" s="344">
        <f t="shared" si="24"/>
        <v>0</v>
      </c>
    </row>
    <row r="111" spans="1:36" x14ac:dyDescent="0.2">
      <c r="A111" s="205"/>
      <c r="B111" s="244" t="s">
        <v>117</v>
      </c>
      <c r="C111" s="228"/>
      <c r="D111" s="228"/>
      <c r="E111" s="228"/>
      <c r="F111" s="229" t="s">
        <v>70</v>
      </c>
      <c r="G111" s="229">
        <v>2</v>
      </c>
      <c r="H111" s="631"/>
      <c r="I111" s="334"/>
      <c r="J111" s="334"/>
      <c r="K111" s="616">
        <v>0</v>
      </c>
      <c r="L111" s="342"/>
      <c r="M111" s="342"/>
      <c r="N111" s="342"/>
      <c r="O111" s="342"/>
      <c r="P111" s="342"/>
      <c r="Q111" s="342"/>
      <c r="R111" s="342"/>
      <c r="S111" s="342"/>
      <c r="T111" s="342"/>
      <c r="U111" s="342"/>
      <c r="V111" s="342"/>
      <c r="W111" s="342"/>
      <c r="X111" s="342"/>
      <c r="Y111" s="342"/>
      <c r="Z111" s="342"/>
      <c r="AA111" s="342"/>
      <c r="AB111" s="342"/>
      <c r="AC111" s="342"/>
      <c r="AD111" s="342"/>
      <c r="AE111" s="342"/>
      <c r="AF111" s="342"/>
      <c r="AG111" s="342"/>
      <c r="AH111" s="342"/>
      <c r="AI111" s="342"/>
      <c r="AJ111" s="384"/>
    </row>
    <row r="112" spans="1:36" x14ac:dyDescent="0.2">
      <c r="A112" s="205"/>
      <c r="B112" s="424" t="s">
        <v>117</v>
      </c>
      <c r="C112" s="336" t="s">
        <v>363</v>
      </c>
      <c r="D112" s="337" t="s">
        <v>117</v>
      </c>
      <c r="E112" s="337"/>
      <c r="F112" s="338" t="s">
        <v>117</v>
      </c>
      <c r="G112" s="338"/>
      <c r="H112" s="659"/>
      <c r="I112" s="339"/>
      <c r="J112" s="339"/>
      <c r="K112" s="653" t="s">
        <v>117</v>
      </c>
      <c r="L112" s="338" t="s">
        <v>117</v>
      </c>
      <c r="M112" s="338" t="s">
        <v>117</v>
      </c>
      <c r="N112" s="338" t="s">
        <v>117</v>
      </c>
      <c r="O112" s="338" t="s">
        <v>117</v>
      </c>
      <c r="P112" s="338" t="s">
        <v>117</v>
      </c>
      <c r="Q112" s="338" t="s">
        <v>117</v>
      </c>
      <c r="R112" s="338" t="s">
        <v>117</v>
      </c>
      <c r="S112" s="338" t="s">
        <v>117</v>
      </c>
      <c r="T112" s="338" t="s">
        <v>117</v>
      </c>
      <c r="U112" s="338" t="s">
        <v>117</v>
      </c>
      <c r="V112" s="338" t="s">
        <v>117</v>
      </c>
      <c r="W112" s="338" t="s">
        <v>117</v>
      </c>
      <c r="X112" s="338" t="s">
        <v>117</v>
      </c>
      <c r="Y112" s="338" t="s">
        <v>117</v>
      </c>
      <c r="Z112" s="338" t="s">
        <v>117</v>
      </c>
      <c r="AA112" s="338" t="s">
        <v>117</v>
      </c>
      <c r="AB112" s="338" t="s">
        <v>117</v>
      </c>
      <c r="AC112" s="338" t="s">
        <v>117</v>
      </c>
      <c r="AD112" s="338" t="s">
        <v>117</v>
      </c>
      <c r="AE112" s="338" t="s">
        <v>117</v>
      </c>
      <c r="AF112" s="338" t="s">
        <v>117</v>
      </c>
      <c r="AG112" s="338" t="s">
        <v>117</v>
      </c>
      <c r="AH112" s="338" t="s">
        <v>117</v>
      </c>
      <c r="AI112" s="338" t="s">
        <v>117</v>
      </c>
      <c r="AJ112" s="385" t="s">
        <v>117</v>
      </c>
    </row>
    <row r="113" spans="1:36" ht="25.5" x14ac:dyDescent="0.2">
      <c r="A113" s="205"/>
      <c r="B113" s="243">
        <f>B110+0.1</f>
        <v>61.900000000000013</v>
      </c>
      <c r="C113" s="517" t="s">
        <v>388</v>
      </c>
      <c r="D113" s="246"/>
      <c r="E113" s="568"/>
      <c r="F113" s="519" t="s">
        <v>385</v>
      </c>
      <c r="G113" s="519">
        <v>2</v>
      </c>
      <c r="H113" s="631"/>
      <c r="I113" s="334"/>
      <c r="J113" s="334"/>
      <c r="K113" s="616">
        <f t="shared" ref="K113:AJ113" si="25">SUM(K114:K115)</f>
        <v>0</v>
      </c>
      <c r="L113" s="327">
        <f t="shared" si="25"/>
        <v>0</v>
      </c>
      <c r="M113" s="327">
        <f t="shared" si="25"/>
        <v>0</v>
      </c>
      <c r="N113" s="327">
        <f t="shared" si="25"/>
        <v>0</v>
      </c>
      <c r="O113" s="327">
        <f t="shared" si="25"/>
        <v>0</v>
      </c>
      <c r="P113" s="327">
        <f t="shared" si="25"/>
        <v>0</v>
      </c>
      <c r="Q113" s="327">
        <f t="shared" si="25"/>
        <v>0</v>
      </c>
      <c r="R113" s="327">
        <f t="shared" si="25"/>
        <v>0</v>
      </c>
      <c r="S113" s="327">
        <f t="shared" si="25"/>
        <v>0</v>
      </c>
      <c r="T113" s="327">
        <f t="shared" si="25"/>
        <v>0</v>
      </c>
      <c r="U113" s="327">
        <f t="shared" si="25"/>
        <v>0</v>
      </c>
      <c r="V113" s="327">
        <f t="shared" si="25"/>
        <v>0</v>
      </c>
      <c r="W113" s="327">
        <f t="shared" si="25"/>
        <v>0</v>
      </c>
      <c r="X113" s="327">
        <f t="shared" si="25"/>
        <v>0</v>
      </c>
      <c r="Y113" s="327">
        <f t="shared" si="25"/>
        <v>0</v>
      </c>
      <c r="Z113" s="327">
        <f t="shared" si="25"/>
        <v>0</v>
      </c>
      <c r="AA113" s="327">
        <f t="shared" si="25"/>
        <v>0</v>
      </c>
      <c r="AB113" s="327">
        <f t="shared" si="25"/>
        <v>0</v>
      </c>
      <c r="AC113" s="327">
        <f t="shared" si="25"/>
        <v>0</v>
      </c>
      <c r="AD113" s="327">
        <f t="shared" si="25"/>
        <v>0</v>
      </c>
      <c r="AE113" s="327">
        <f t="shared" si="25"/>
        <v>0</v>
      </c>
      <c r="AF113" s="327">
        <f t="shared" si="25"/>
        <v>0</v>
      </c>
      <c r="AG113" s="327">
        <f t="shared" si="25"/>
        <v>0</v>
      </c>
      <c r="AH113" s="327">
        <f t="shared" si="25"/>
        <v>0</v>
      </c>
      <c r="AI113" s="327">
        <f t="shared" si="25"/>
        <v>0</v>
      </c>
      <c r="AJ113" s="344">
        <f t="shared" si="25"/>
        <v>0</v>
      </c>
    </row>
    <row r="114" spans="1:36" x14ac:dyDescent="0.2">
      <c r="A114" s="205"/>
      <c r="B114" s="244" t="s">
        <v>117</v>
      </c>
      <c r="C114" s="228"/>
      <c r="D114" s="228"/>
      <c r="E114" s="228"/>
      <c r="F114" s="229" t="s">
        <v>70</v>
      </c>
      <c r="G114" s="229">
        <v>2</v>
      </c>
      <c r="H114" s="631"/>
      <c r="I114" s="334"/>
      <c r="J114" s="334"/>
      <c r="K114" s="616">
        <v>0</v>
      </c>
      <c r="L114" s="342"/>
      <c r="M114" s="342"/>
      <c r="N114" s="342"/>
      <c r="O114" s="342"/>
      <c r="P114" s="342"/>
      <c r="Q114" s="342"/>
      <c r="R114" s="342"/>
      <c r="S114" s="342"/>
      <c r="T114" s="342"/>
      <c r="U114" s="342"/>
      <c r="V114" s="342"/>
      <c r="W114" s="342"/>
      <c r="X114" s="342"/>
      <c r="Y114" s="342"/>
      <c r="Z114" s="342"/>
      <c r="AA114" s="342"/>
      <c r="AB114" s="342"/>
      <c r="AC114" s="342"/>
      <c r="AD114" s="342"/>
      <c r="AE114" s="342"/>
      <c r="AF114" s="342"/>
      <c r="AG114" s="342"/>
      <c r="AH114" s="342"/>
      <c r="AI114" s="342"/>
      <c r="AJ114" s="384"/>
    </row>
    <row r="115" spans="1:36" x14ac:dyDescent="0.2">
      <c r="A115" s="205"/>
      <c r="B115" s="424" t="s">
        <v>117</v>
      </c>
      <c r="C115" s="336" t="s">
        <v>363</v>
      </c>
      <c r="D115" s="337" t="s">
        <v>117</v>
      </c>
      <c r="E115" s="337"/>
      <c r="F115" s="338" t="s">
        <v>117</v>
      </c>
      <c r="G115" s="338"/>
      <c r="H115" s="659"/>
      <c r="I115" s="339"/>
      <c r="J115" s="339"/>
      <c r="K115" s="653" t="s">
        <v>117</v>
      </c>
      <c r="L115" s="338" t="s">
        <v>117</v>
      </c>
      <c r="M115" s="338" t="s">
        <v>117</v>
      </c>
      <c r="N115" s="338" t="s">
        <v>117</v>
      </c>
      <c r="O115" s="338" t="s">
        <v>117</v>
      </c>
      <c r="P115" s="338" t="s">
        <v>117</v>
      </c>
      <c r="Q115" s="338" t="s">
        <v>117</v>
      </c>
      <c r="R115" s="338" t="s">
        <v>117</v>
      </c>
      <c r="S115" s="338" t="s">
        <v>117</v>
      </c>
      <c r="T115" s="338" t="s">
        <v>117</v>
      </c>
      <c r="U115" s="338" t="s">
        <v>117</v>
      </c>
      <c r="V115" s="338" t="s">
        <v>117</v>
      </c>
      <c r="W115" s="338" t="s">
        <v>117</v>
      </c>
      <c r="X115" s="338" t="s">
        <v>117</v>
      </c>
      <c r="Y115" s="338" t="s">
        <v>117</v>
      </c>
      <c r="Z115" s="338" t="s">
        <v>117</v>
      </c>
      <c r="AA115" s="338" t="s">
        <v>117</v>
      </c>
      <c r="AB115" s="338" t="s">
        <v>117</v>
      </c>
      <c r="AC115" s="338" t="s">
        <v>117</v>
      </c>
      <c r="AD115" s="338" t="s">
        <v>117</v>
      </c>
      <c r="AE115" s="338" t="s">
        <v>117</v>
      </c>
      <c r="AF115" s="338" t="s">
        <v>117</v>
      </c>
      <c r="AG115" s="338" t="s">
        <v>117</v>
      </c>
      <c r="AH115" s="338" t="s">
        <v>117</v>
      </c>
      <c r="AI115" s="338" t="s">
        <v>117</v>
      </c>
      <c r="AJ115" s="385" t="s">
        <v>117</v>
      </c>
    </row>
    <row r="116" spans="1:36" ht="25.5" x14ac:dyDescent="0.2">
      <c r="A116" s="205"/>
      <c r="B116" s="247">
        <f>B57</f>
        <v>61.1</v>
      </c>
      <c r="C116" s="517" t="s">
        <v>389</v>
      </c>
      <c r="D116" s="518"/>
      <c r="E116" s="567"/>
      <c r="F116" s="519" t="s">
        <v>385</v>
      </c>
      <c r="G116" s="519">
        <v>2</v>
      </c>
      <c r="H116" s="631"/>
      <c r="I116" s="334"/>
      <c r="J116" s="334"/>
      <c r="K116" s="616">
        <f t="shared" ref="K116:AJ116" si="26">SUM(K117:K118)</f>
        <v>0</v>
      </c>
      <c r="L116" s="327">
        <f t="shared" si="26"/>
        <v>0</v>
      </c>
      <c r="M116" s="327">
        <f t="shared" si="26"/>
        <v>0</v>
      </c>
      <c r="N116" s="327">
        <f t="shared" si="26"/>
        <v>0</v>
      </c>
      <c r="O116" s="327">
        <f t="shared" si="26"/>
        <v>0</v>
      </c>
      <c r="P116" s="327">
        <f t="shared" si="26"/>
        <v>0</v>
      </c>
      <c r="Q116" s="327">
        <f t="shared" si="26"/>
        <v>0</v>
      </c>
      <c r="R116" s="327">
        <f t="shared" si="26"/>
        <v>0</v>
      </c>
      <c r="S116" s="327">
        <f t="shared" si="26"/>
        <v>0</v>
      </c>
      <c r="T116" s="327">
        <f t="shared" si="26"/>
        <v>0</v>
      </c>
      <c r="U116" s="327">
        <f t="shared" si="26"/>
        <v>0</v>
      </c>
      <c r="V116" s="327">
        <f t="shared" si="26"/>
        <v>0</v>
      </c>
      <c r="W116" s="327">
        <f t="shared" si="26"/>
        <v>0</v>
      </c>
      <c r="X116" s="327">
        <f t="shared" si="26"/>
        <v>0</v>
      </c>
      <c r="Y116" s="327">
        <f t="shared" si="26"/>
        <v>0</v>
      </c>
      <c r="Z116" s="327">
        <f t="shared" si="26"/>
        <v>0</v>
      </c>
      <c r="AA116" s="327">
        <f t="shared" si="26"/>
        <v>0</v>
      </c>
      <c r="AB116" s="327">
        <f t="shared" si="26"/>
        <v>0</v>
      </c>
      <c r="AC116" s="327">
        <f t="shared" si="26"/>
        <v>0</v>
      </c>
      <c r="AD116" s="327">
        <f t="shared" si="26"/>
        <v>0</v>
      </c>
      <c r="AE116" s="327">
        <f t="shared" si="26"/>
        <v>0</v>
      </c>
      <c r="AF116" s="327">
        <f t="shared" si="26"/>
        <v>0</v>
      </c>
      <c r="AG116" s="327">
        <f t="shared" si="26"/>
        <v>0</v>
      </c>
      <c r="AH116" s="327">
        <f t="shared" si="26"/>
        <v>0</v>
      </c>
      <c r="AI116" s="327">
        <f t="shared" si="26"/>
        <v>0</v>
      </c>
      <c r="AJ116" s="344">
        <f t="shared" si="26"/>
        <v>0</v>
      </c>
    </row>
    <row r="117" spans="1:36" x14ac:dyDescent="0.2">
      <c r="A117" s="205"/>
      <c r="B117" s="244" t="s">
        <v>117</v>
      </c>
      <c r="C117" s="228"/>
      <c r="D117" s="228"/>
      <c r="E117" s="228"/>
      <c r="F117" s="229" t="s">
        <v>70</v>
      </c>
      <c r="G117" s="229">
        <v>2</v>
      </c>
      <c r="H117" s="631"/>
      <c r="I117" s="334"/>
      <c r="J117" s="334"/>
      <c r="K117" s="616"/>
      <c r="L117" s="342"/>
      <c r="M117" s="342"/>
      <c r="N117" s="342"/>
      <c r="O117" s="342"/>
      <c r="P117" s="342"/>
      <c r="Q117" s="342"/>
      <c r="R117" s="342"/>
      <c r="S117" s="342"/>
      <c r="T117" s="342"/>
      <c r="U117" s="342"/>
      <c r="V117" s="342"/>
      <c r="W117" s="342"/>
      <c r="X117" s="342"/>
      <c r="Y117" s="342"/>
      <c r="Z117" s="342"/>
      <c r="AA117" s="342"/>
      <c r="AB117" s="342"/>
      <c r="AC117" s="342"/>
      <c r="AD117" s="342"/>
      <c r="AE117" s="342"/>
      <c r="AF117" s="342"/>
      <c r="AG117" s="342"/>
      <c r="AH117" s="342"/>
      <c r="AI117" s="342"/>
      <c r="AJ117" s="384"/>
    </row>
    <row r="118" spans="1:36" ht="15.75" thickBot="1" x14ac:dyDescent="0.25">
      <c r="A118" s="205"/>
      <c r="B118" s="520" t="s">
        <v>117</v>
      </c>
      <c r="C118" s="336" t="s">
        <v>363</v>
      </c>
      <c r="D118" s="337" t="s">
        <v>117</v>
      </c>
      <c r="E118" s="569"/>
      <c r="F118" s="521" t="s">
        <v>117</v>
      </c>
      <c r="G118" s="521"/>
      <c r="H118" s="660"/>
      <c r="I118" s="522"/>
      <c r="J118" s="522"/>
      <c r="K118" s="655" t="s">
        <v>117</v>
      </c>
      <c r="L118" s="521" t="s">
        <v>117</v>
      </c>
      <c r="M118" s="521" t="s">
        <v>117</v>
      </c>
      <c r="N118" s="521" t="s">
        <v>117</v>
      </c>
      <c r="O118" s="521" t="s">
        <v>117</v>
      </c>
      <c r="P118" s="521" t="s">
        <v>117</v>
      </c>
      <c r="Q118" s="521" t="s">
        <v>117</v>
      </c>
      <c r="R118" s="521" t="s">
        <v>117</v>
      </c>
      <c r="S118" s="521" t="s">
        <v>117</v>
      </c>
      <c r="T118" s="521" t="s">
        <v>117</v>
      </c>
      <c r="U118" s="521" t="s">
        <v>117</v>
      </c>
      <c r="V118" s="521" t="s">
        <v>117</v>
      </c>
      <c r="W118" s="521" t="s">
        <v>117</v>
      </c>
      <c r="X118" s="521" t="s">
        <v>117</v>
      </c>
      <c r="Y118" s="521" t="s">
        <v>117</v>
      </c>
      <c r="Z118" s="521" t="s">
        <v>117</v>
      </c>
      <c r="AA118" s="521" t="s">
        <v>117</v>
      </c>
      <c r="AB118" s="521" t="s">
        <v>117</v>
      </c>
      <c r="AC118" s="521" t="s">
        <v>117</v>
      </c>
      <c r="AD118" s="521" t="s">
        <v>117</v>
      </c>
      <c r="AE118" s="521" t="s">
        <v>117</v>
      </c>
      <c r="AF118" s="521" t="s">
        <v>117</v>
      </c>
      <c r="AG118" s="521" t="s">
        <v>117</v>
      </c>
      <c r="AH118" s="521" t="s">
        <v>117</v>
      </c>
      <c r="AI118" s="521" t="s">
        <v>117</v>
      </c>
      <c r="AJ118" s="523" t="s">
        <v>117</v>
      </c>
    </row>
    <row r="119" spans="1:36" x14ac:dyDescent="0.2">
      <c r="A119" s="205"/>
      <c r="B119" s="223"/>
      <c r="C119" s="205"/>
      <c r="D119" s="248"/>
      <c r="E119" s="248"/>
      <c r="F119" s="213"/>
      <c r="G119" s="213"/>
      <c r="H119" s="213"/>
      <c r="I119" s="249"/>
      <c r="J119" s="249"/>
      <c r="K119" s="249"/>
      <c r="L119" s="249"/>
      <c r="M119" s="249"/>
      <c r="N119" s="249"/>
      <c r="O119" s="249"/>
      <c r="P119" s="249"/>
      <c r="Q119" s="249"/>
      <c r="R119" s="249"/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/>
      <c r="AF119" s="249"/>
      <c r="AG119" s="249"/>
      <c r="AH119" s="249"/>
      <c r="AI119" s="249"/>
      <c r="AJ119" s="249"/>
    </row>
    <row r="120" spans="1:36" x14ac:dyDescent="0.2">
      <c r="A120" s="205"/>
      <c r="B120" s="223"/>
      <c r="C120" s="140" t="str">
        <f>'TITLE PAGE'!B9</f>
        <v>Company:</v>
      </c>
      <c r="D120" s="250" t="str">
        <f>'TITLE PAGE'!D9</f>
        <v>Portsmouth Water</v>
      </c>
      <c r="E120" s="570"/>
      <c r="F120" s="213"/>
      <c r="G120" s="213"/>
      <c r="H120" s="213"/>
      <c r="I120" s="249"/>
      <c r="J120" s="249"/>
      <c r="K120" s="249"/>
      <c r="L120" s="249"/>
      <c r="M120" s="249"/>
      <c r="N120" s="249"/>
      <c r="O120" s="249"/>
      <c r="P120" s="249"/>
      <c r="Q120" s="249"/>
      <c r="R120" s="249"/>
      <c r="S120" s="249"/>
      <c r="T120" s="249"/>
      <c r="U120" s="249"/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49"/>
      <c r="AJ120" s="249"/>
    </row>
    <row r="121" spans="1:36" x14ac:dyDescent="0.2">
      <c r="A121" s="205"/>
      <c r="B121" s="223"/>
      <c r="C121" s="144" t="str">
        <f>'TITLE PAGE'!B10</f>
        <v>Resource Zone Name:</v>
      </c>
      <c r="D121" s="149" t="str">
        <f>'TITLE PAGE'!D10</f>
        <v>Company</v>
      </c>
      <c r="E121" s="570"/>
      <c r="F121" s="213"/>
      <c r="G121" s="213"/>
      <c r="H121" s="213"/>
      <c r="I121" s="249"/>
      <c r="J121" s="249"/>
      <c r="K121" s="249"/>
      <c r="L121" s="249"/>
      <c r="M121" s="249"/>
      <c r="N121" s="249"/>
      <c r="O121" s="249"/>
      <c r="P121" s="249"/>
      <c r="Q121" s="249"/>
      <c r="R121" s="249"/>
      <c r="S121" s="249"/>
      <c r="T121" s="249"/>
      <c r="U121" s="249"/>
      <c r="V121" s="249"/>
      <c r="W121" s="249"/>
      <c r="X121" s="249"/>
      <c r="Y121" s="249"/>
      <c r="Z121" s="249"/>
      <c r="AA121" s="249"/>
      <c r="AB121" s="249"/>
      <c r="AC121" s="249"/>
      <c r="AD121" s="249"/>
      <c r="AE121" s="249"/>
      <c r="AF121" s="249"/>
      <c r="AG121" s="249"/>
      <c r="AH121" s="249"/>
      <c r="AI121" s="249"/>
      <c r="AJ121" s="249"/>
    </row>
    <row r="122" spans="1:36" x14ac:dyDescent="0.2">
      <c r="A122" s="205"/>
      <c r="B122" s="223"/>
      <c r="C122" s="144" t="str">
        <f>'TITLE PAGE'!B11</f>
        <v>Resource Zone Number:</v>
      </c>
      <c r="D122" s="149" t="str">
        <f>'TITLE PAGE'!D11</f>
        <v>PRT 1</v>
      </c>
      <c r="E122" s="570"/>
      <c r="F122" s="213"/>
      <c r="G122" s="213"/>
      <c r="H122" s="213"/>
      <c r="I122" s="249"/>
      <c r="J122" s="249"/>
      <c r="K122" s="249"/>
      <c r="L122" s="249"/>
      <c r="M122" s="249"/>
      <c r="N122" s="249"/>
      <c r="O122" s="249"/>
      <c r="P122" s="249"/>
      <c r="Q122" s="249"/>
      <c r="R122" s="249"/>
      <c r="S122" s="249"/>
      <c r="T122" s="249"/>
      <c r="U122" s="249"/>
      <c r="V122" s="249"/>
      <c r="W122" s="249"/>
      <c r="X122" s="249"/>
      <c r="Y122" s="249"/>
      <c r="Z122" s="249"/>
      <c r="AA122" s="249"/>
      <c r="AB122" s="249"/>
      <c r="AC122" s="249"/>
      <c r="AD122" s="249"/>
      <c r="AE122" s="249"/>
      <c r="AF122" s="249"/>
      <c r="AG122" s="249"/>
      <c r="AH122" s="249"/>
      <c r="AI122" s="249"/>
      <c r="AJ122" s="249"/>
    </row>
    <row r="123" spans="1:36" x14ac:dyDescent="0.2">
      <c r="A123" s="205"/>
      <c r="B123" s="223"/>
      <c r="C123" s="144" t="str">
        <f>'TITLE PAGE'!B12</f>
        <v xml:space="preserve">Planning Scenario Name:                                                                     </v>
      </c>
      <c r="D123" s="149" t="str">
        <f>'TITLE PAGE'!D12</f>
        <v>Dry Year Annual Average - benchmarking data</v>
      </c>
      <c r="E123" s="570"/>
      <c r="F123" s="213"/>
      <c r="G123" s="213"/>
      <c r="H123" s="213"/>
      <c r="I123" s="249"/>
      <c r="J123" s="249"/>
      <c r="K123" s="249"/>
      <c r="L123" s="249"/>
      <c r="M123" s="249"/>
      <c r="N123" s="249"/>
      <c r="O123" s="249"/>
      <c r="P123" s="249"/>
      <c r="Q123" s="249"/>
      <c r="R123" s="249"/>
      <c r="S123" s="249"/>
      <c r="T123" s="249"/>
      <c r="U123" s="249"/>
      <c r="V123" s="249"/>
      <c r="W123" s="249"/>
      <c r="X123" s="249"/>
      <c r="Y123" s="249"/>
      <c r="Z123" s="249"/>
      <c r="AA123" s="249"/>
      <c r="AB123" s="249"/>
      <c r="AC123" s="249"/>
      <c r="AD123" s="249"/>
      <c r="AE123" s="249"/>
      <c r="AF123" s="249"/>
      <c r="AG123" s="249"/>
      <c r="AH123" s="249"/>
      <c r="AI123" s="249"/>
      <c r="AJ123" s="249"/>
    </row>
    <row r="124" spans="1:36" x14ac:dyDescent="0.2">
      <c r="A124" s="205"/>
      <c r="B124" s="205"/>
      <c r="C124" s="152" t="str">
        <f>'TITLE PAGE'!B13</f>
        <v xml:space="preserve">Chosen Level of Service:  </v>
      </c>
      <c r="D124" s="251" t="str">
        <f>'TITLE PAGE'!D13</f>
        <v>1 in 200</v>
      </c>
      <c r="E124" s="570"/>
      <c r="F124" s="213"/>
      <c r="G124" s="213"/>
      <c r="H124" s="213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</row>
    <row r="125" spans="1:36" x14ac:dyDescent="0.2">
      <c r="A125" s="205"/>
      <c r="B125" s="205"/>
      <c r="C125" s="205"/>
      <c r="D125" s="205"/>
      <c r="E125" s="205"/>
      <c r="F125" s="213"/>
      <c r="G125" s="213"/>
      <c r="H125" s="213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/>
      <c r="AH125" s="205"/>
      <c r="AI125" s="205"/>
      <c r="AJ125" s="205"/>
    </row>
    <row r="127" spans="1:36" ht="15.75" x14ac:dyDescent="0.25">
      <c r="I127" s="694" t="s">
        <v>590</v>
      </c>
      <c r="K127" s="695">
        <f>-SUM('6. Preferred (Scenario Yr)'!K56,'6. Preferred (Scenario Yr)'!K41,'6. Preferred (Scenario Yr)'!K49)</f>
        <v>0</v>
      </c>
      <c r="L127" s="695">
        <f>-SUM('6. Preferred (Scenario Yr)'!L56,'6. Preferred (Scenario Yr)'!L41,'6. Preferred (Scenario Yr)'!L49)</f>
        <v>1.842012033328605</v>
      </c>
      <c r="M127" s="695">
        <f>-SUM('6. Preferred (Scenario Yr)'!M56,'6. Preferred (Scenario Yr)'!M41,'6. Preferred (Scenario Yr)'!M49)</f>
        <v>3.6459029355912436</v>
      </c>
      <c r="N127" s="695">
        <f>-SUM('6. Preferred (Scenario Yr)'!N56,'6. Preferred (Scenario Yr)'!N41,'6. Preferred (Scenario Yr)'!N49)</f>
        <v>5.0999070549087762</v>
      </c>
      <c r="O127" s="695">
        <f>-SUM('6. Preferred (Scenario Yr)'!O56,'6. Preferred (Scenario Yr)'!O41,'6. Preferred (Scenario Yr)'!O49)</f>
        <v>6.572747352367009</v>
      </c>
      <c r="P127" s="695">
        <f>-SUM('6. Preferred (Scenario Yr)'!P56,'6. Preferred (Scenario Yr)'!P41,'6. Preferred (Scenario Yr)'!P49)</f>
        <v>7.8674281208394854</v>
      </c>
      <c r="Q127" s="695">
        <f>-SUM('6. Preferred (Scenario Yr)'!Q56,'6. Preferred (Scenario Yr)'!Q41,'6. Preferred (Scenario Yr)'!Q49)</f>
        <v>10.866093092127315</v>
      </c>
      <c r="R127" s="695">
        <f>-SUM('6. Preferred (Scenario Yr)'!R56,'6. Preferred (Scenario Yr)'!R41,'6. Preferred (Scenario Yr)'!R49)</f>
        <v>12.490368922101677</v>
      </c>
      <c r="S127" s="695">
        <f>-SUM('6. Preferred (Scenario Yr)'!S56,'6. Preferred (Scenario Yr)'!S41,'6. Preferred (Scenario Yr)'!S49)</f>
        <v>14.108236455513111</v>
      </c>
      <c r="T127" s="695">
        <f>-SUM('6. Preferred (Scenario Yr)'!T56,'6. Preferred (Scenario Yr)'!T41,'6. Preferred (Scenario Yr)'!T49)</f>
        <v>15.72173437123757</v>
      </c>
      <c r="U127" s="695">
        <f>-SUM('6. Preferred (Scenario Yr)'!U56,'6. Preferred (Scenario Yr)'!U41,'6. Preferred (Scenario Yr)'!U49)</f>
        <v>17.330865288390584</v>
      </c>
      <c r="V127" s="695">
        <f>-SUM('6. Preferred (Scenario Yr)'!V56,'6. Preferred (Scenario Yr)'!V41,'6. Preferred (Scenario Yr)'!V49)</f>
        <v>19.486594147985883</v>
      </c>
      <c r="W127" s="695">
        <f>-SUM('6. Preferred (Scenario Yr)'!W56,'6. Preferred (Scenario Yr)'!W41,'6. Preferred (Scenario Yr)'!W49)</f>
        <v>21.63883887212053</v>
      </c>
      <c r="X127" s="695">
        <f>-SUM('6. Preferred (Scenario Yr)'!X56,'6. Preferred (Scenario Yr)'!X41,'6. Preferred (Scenario Yr)'!X49)</f>
        <v>23.788124044638487</v>
      </c>
      <c r="Y127" s="695">
        <f>-SUM('6. Preferred (Scenario Yr)'!Y56,'6. Preferred (Scenario Yr)'!Y41,'6. Preferred (Scenario Yr)'!Y49)</f>
        <v>25.934689006960298</v>
      </c>
      <c r="Z127" s="695">
        <f>-SUM('6. Preferred (Scenario Yr)'!Z56,'6. Preferred (Scenario Yr)'!Z41,'6. Preferred (Scenario Yr)'!Z49)</f>
        <v>27.141278768976889</v>
      </c>
      <c r="AA127" s="695">
        <f>-SUM('6. Preferred (Scenario Yr)'!AA56,'6. Preferred (Scenario Yr)'!AA41,'6. Preferred (Scenario Yr)'!AA49)</f>
        <v>28.34591082289915</v>
      </c>
      <c r="AB127" s="695">
        <f>-SUM('6. Preferred (Scenario Yr)'!AB56,'6. Preferred (Scenario Yr)'!AB41,'6. Preferred (Scenario Yr)'!AB49)</f>
        <v>29.548967810105673</v>
      </c>
      <c r="AC127" s="695">
        <f>-SUM('6. Preferred (Scenario Yr)'!AC56,'6. Preferred (Scenario Yr)'!AC41,'6. Preferred (Scenario Yr)'!AC49)</f>
        <v>30.750711930818262</v>
      </c>
      <c r="AD127" s="695">
        <f>-SUM('6. Preferred (Scenario Yr)'!AD56,'6. Preferred (Scenario Yr)'!AD41,'6. Preferred (Scenario Yr)'!AD49)</f>
        <v>31.951436728665193</v>
      </c>
      <c r="AE127" s="695">
        <f>-SUM('6. Preferred (Scenario Yr)'!AE56,'6. Preferred (Scenario Yr)'!AE41,'6. Preferred (Scenario Yr)'!AE49)</f>
        <v>32.865567052009084</v>
      </c>
      <c r="AF127" s="695">
        <f>-SUM('6. Preferred (Scenario Yr)'!AF56,'6. Preferred (Scenario Yr)'!AF41,'6. Preferred (Scenario Yr)'!AF49)</f>
        <v>33.73560343027772</v>
      </c>
      <c r="AG127" s="695">
        <f>-SUM('6. Preferred (Scenario Yr)'!AG56,'6. Preferred (Scenario Yr)'!AG41,'6. Preferred (Scenario Yr)'!AG49)</f>
        <v>34.129342860887505</v>
      </c>
      <c r="AH127" s="695">
        <f>-SUM('6. Preferred (Scenario Yr)'!AH56,'6. Preferred (Scenario Yr)'!AH41,'6. Preferred (Scenario Yr)'!AH49)</f>
        <v>34.522375911890563</v>
      </c>
      <c r="AI127" s="695">
        <f>-SUM('6. Preferred (Scenario Yr)'!AI56,'6. Preferred (Scenario Yr)'!AI41,'6. Preferred (Scenario Yr)'!AI49)</f>
        <v>34.914573549430656</v>
      </c>
      <c r="AJ127" s="695">
        <f>-SUM('6. Preferred (Scenario Yr)'!AJ56,'6. Preferred (Scenario Yr)'!AJ41,'6. Preferred (Scenario Yr)'!AJ49)</f>
        <v>35.306010442800911</v>
      </c>
    </row>
    <row r="128" spans="1:36" ht="15.75" x14ac:dyDescent="0.25">
      <c r="I128" s="694" t="s">
        <v>589</v>
      </c>
      <c r="K128" s="695">
        <f>SUM('6. Preferred (Scenario Yr)'!K4)</f>
        <v>20.200000000000003</v>
      </c>
      <c r="L128" s="695">
        <f>SUM('6. Preferred (Scenario Yr)'!L4)</f>
        <v>20.200000000000003</v>
      </c>
      <c r="M128" s="695">
        <f>SUM('6. Preferred (Scenario Yr)'!M4)</f>
        <v>20.200000000000003</v>
      </c>
      <c r="N128" s="695">
        <f>SUM('6. Preferred (Scenario Yr)'!N4)</f>
        <v>20.200000000000003</v>
      </c>
      <c r="O128" s="695">
        <f>SUM('6. Preferred (Scenario Yr)'!O4)</f>
        <v>20.200000000000003</v>
      </c>
      <c r="P128" s="695">
        <f>SUM('6. Preferred (Scenario Yr)'!P4)</f>
        <v>33.5</v>
      </c>
      <c r="Q128" s="695">
        <f>SUM('6. Preferred (Scenario Yr)'!Q4)</f>
        <v>33.5</v>
      </c>
      <c r="R128" s="695">
        <f>SUM('6. Preferred (Scenario Yr)'!R4)</f>
        <v>33.5</v>
      </c>
      <c r="S128" s="695">
        <f>SUM('6. Preferred (Scenario Yr)'!S4)</f>
        <v>33.5</v>
      </c>
      <c r="T128" s="695">
        <f>SUM('6. Preferred (Scenario Yr)'!T4)</f>
        <v>33.5</v>
      </c>
      <c r="U128" s="695">
        <f>SUM('6. Preferred (Scenario Yr)'!U4)</f>
        <v>54.6</v>
      </c>
      <c r="V128" s="695">
        <f>SUM('6. Preferred (Scenario Yr)'!V4)</f>
        <v>54.6</v>
      </c>
      <c r="W128" s="695">
        <f>SUM('6. Preferred (Scenario Yr)'!W4)</f>
        <v>54.6</v>
      </c>
      <c r="X128" s="695">
        <f>SUM('6. Preferred (Scenario Yr)'!X4)</f>
        <v>54.6</v>
      </c>
      <c r="Y128" s="695">
        <f>SUM('6. Preferred (Scenario Yr)'!Y4)</f>
        <v>54.6</v>
      </c>
      <c r="Z128" s="695">
        <f>SUM('6. Preferred (Scenario Yr)'!Z4)</f>
        <v>54.6</v>
      </c>
      <c r="AA128" s="695">
        <f>SUM('6. Preferred (Scenario Yr)'!AA4)</f>
        <v>54.6</v>
      </c>
      <c r="AB128" s="695">
        <f>SUM('6. Preferred (Scenario Yr)'!AB4)</f>
        <v>54.6</v>
      </c>
      <c r="AC128" s="695">
        <f>SUM('6. Preferred (Scenario Yr)'!AC4)</f>
        <v>54.6</v>
      </c>
      <c r="AD128" s="695">
        <f>SUM('6. Preferred (Scenario Yr)'!AD4)</f>
        <v>54.6</v>
      </c>
      <c r="AE128" s="695">
        <f>SUM('6. Preferred (Scenario Yr)'!AE4)</f>
        <v>54.6</v>
      </c>
      <c r="AF128" s="695">
        <f>SUM('6. Preferred (Scenario Yr)'!AF4)</f>
        <v>54.6</v>
      </c>
      <c r="AG128" s="695">
        <f>SUM('6. Preferred (Scenario Yr)'!AG4)</f>
        <v>54.6</v>
      </c>
      <c r="AH128" s="695">
        <f>SUM('6. Preferred (Scenario Yr)'!AH4)</f>
        <v>54.6</v>
      </c>
      <c r="AI128" s="695">
        <f>SUM('6. Preferred (Scenario Yr)'!AI4)</f>
        <v>54.6</v>
      </c>
      <c r="AJ128" s="695">
        <f>SUM('6. Preferred (Scenario Yr)'!AJ4)</f>
        <v>54.6</v>
      </c>
    </row>
  </sheetData>
  <mergeCells count="1">
    <mergeCell ref="H2:AJ2"/>
  </mergeCells>
  <pageMargins left="0.7" right="0.7" top="0.75" bottom="0.75" header="0.3" footer="0.3"/>
  <pageSetup paperSize="9" orientation="portrait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67"/>
  <sheetViews>
    <sheetView zoomScale="70" zoomScaleNormal="70" workbookViewId="0">
      <selection activeCell="M27" sqref="M27"/>
    </sheetView>
  </sheetViews>
  <sheetFormatPr defaultColWidth="8.88671875" defaultRowHeight="15" x14ac:dyDescent="0.2"/>
  <cols>
    <col min="1" max="1" width="4.109375" customWidth="1"/>
    <col min="2" max="3" width="6.88671875" customWidth="1"/>
    <col min="4" max="4" width="36.88671875" customWidth="1"/>
    <col min="5" max="5" width="39.21875" customWidth="1"/>
    <col min="6" max="6" width="6.88671875" customWidth="1"/>
    <col min="7" max="7" width="8.21875" bestFit="1" customWidth="1"/>
    <col min="8" max="8" width="4.5546875" customWidth="1"/>
    <col min="9" max="9" width="4.21875" customWidth="1"/>
    <col min="10" max="10" width="5" customWidth="1"/>
    <col min="11" max="36" width="11.44140625" customWidth="1"/>
    <col min="257" max="257" width="4.109375" customWidth="1"/>
    <col min="258" max="259" width="6.88671875" customWidth="1"/>
    <col min="260" max="260" width="36.88671875" customWidth="1"/>
    <col min="261" max="261" width="39.21875" customWidth="1"/>
    <col min="262" max="262" width="6.88671875" customWidth="1"/>
    <col min="263" max="263" width="8.21875" bestFit="1" customWidth="1"/>
    <col min="264" max="292" width="11.44140625" customWidth="1"/>
    <col min="513" max="513" width="4.109375" customWidth="1"/>
    <col min="514" max="515" width="6.88671875" customWidth="1"/>
    <col min="516" max="516" width="36.88671875" customWidth="1"/>
    <col min="517" max="517" width="39.21875" customWidth="1"/>
    <col min="518" max="518" width="6.88671875" customWidth="1"/>
    <col min="519" max="519" width="8.21875" bestFit="1" customWidth="1"/>
    <col min="520" max="548" width="11.44140625" customWidth="1"/>
    <col min="769" max="769" width="4.109375" customWidth="1"/>
    <col min="770" max="771" width="6.88671875" customWidth="1"/>
    <col min="772" max="772" width="36.88671875" customWidth="1"/>
    <col min="773" max="773" width="39.21875" customWidth="1"/>
    <col min="774" max="774" width="6.88671875" customWidth="1"/>
    <col min="775" max="775" width="8.21875" bestFit="1" customWidth="1"/>
    <col min="776" max="804" width="11.44140625" customWidth="1"/>
    <col min="1025" max="1025" width="4.109375" customWidth="1"/>
    <col min="1026" max="1027" width="6.88671875" customWidth="1"/>
    <col min="1028" max="1028" width="36.88671875" customWidth="1"/>
    <col min="1029" max="1029" width="39.21875" customWidth="1"/>
    <col min="1030" max="1030" width="6.88671875" customWidth="1"/>
    <col min="1031" max="1031" width="8.21875" bestFit="1" customWidth="1"/>
    <col min="1032" max="1060" width="11.44140625" customWidth="1"/>
    <col min="1281" max="1281" width="4.109375" customWidth="1"/>
    <col min="1282" max="1283" width="6.88671875" customWidth="1"/>
    <col min="1284" max="1284" width="36.88671875" customWidth="1"/>
    <col min="1285" max="1285" width="39.21875" customWidth="1"/>
    <col min="1286" max="1286" width="6.88671875" customWidth="1"/>
    <col min="1287" max="1287" width="8.21875" bestFit="1" customWidth="1"/>
    <col min="1288" max="1316" width="11.44140625" customWidth="1"/>
    <col min="1537" max="1537" width="4.109375" customWidth="1"/>
    <col min="1538" max="1539" width="6.88671875" customWidth="1"/>
    <col min="1540" max="1540" width="36.88671875" customWidth="1"/>
    <col min="1541" max="1541" width="39.21875" customWidth="1"/>
    <col min="1542" max="1542" width="6.88671875" customWidth="1"/>
    <col min="1543" max="1543" width="8.21875" bestFit="1" customWidth="1"/>
    <col min="1544" max="1572" width="11.44140625" customWidth="1"/>
    <col min="1793" max="1793" width="4.109375" customWidth="1"/>
    <col min="1794" max="1795" width="6.88671875" customWidth="1"/>
    <col min="1796" max="1796" width="36.88671875" customWidth="1"/>
    <col min="1797" max="1797" width="39.21875" customWidth="1"/>
    <col min="1798" max="1798" width="6.88671875" customWidth="1"/>
    <col min="1799" max="1799" width="8.21875" bestFit="1" customWidth="1"/>
    <col min="1800" max="1828" width="11.44140625" customWidth="1"/>
    <col min="2049" max="2049" width="4.109375" customWidth="1"/>
    <col min="2050" max="2051" width="6.88671875" customWidth="1"/>
    <col min="2052" max="2052" width="36.88671875" customWidth="1"/>
    <col min="2053" max="2053" width="39.21875" customWidth="1"/>
    <col min="2054" max="2054" width="6.88671875" customWidth="1"/>
    <col min="2055" max="2055" width="8.21875" bestFit="1" customWidth="1"/>
    <col min="2056" max="2084" width="11.44140625" customWidth="1"/>
    <col min="2305" max="2305" width="4.109375" customWidth="1"/>
    <col min="2306" max="2307" width="6.88671875" customWidth="1"/>
    <col min="2308" max="2308" width="36.88671875" customWidth="1"/>
    <col min="2309" max="2309" width="39.21875" customWidth="1"/>
    <col min="2310" max="2310" width="6.88671875" customWidth="1"/>
    <col min="2311" max="2311" width="8.21875" bestFit="1" customWidth="1"/>
    <col min="2312" max="2340" width="11.44140625" customWidth="1"/>
    <col min="2561" max="2561" width="4.109375" customWidth="1"/>
    <col min="2562" max="2563" width="6.88671875" customWidth="1"/>
    <col min="2564" max="2564" width="36.88671875" customWidth="1"/>
    <col min="2565" max="2565" width="39.21875" customWidth="1"/>
    <col min="2566" max="2566" width="6.88671875" customWidth="1"/>
    <col min="2567" max="2567" width="8.21875" bestFit="1" customWidth="1"/>
    <col min="2568" max="2596" width="11.44140625" customWidth="1"/>
    <col min="2817" max="2817" width="4.109375" customWidth="1"/>
    <col min="2818" max="2819" width="6.88671875" customWidth="1"/>
    <col min="2820" max="2820" width="36.88671875" customWidth="1"/>
    <col min="2821" max="2821" width="39.21875" customWidth="1"/>
    <col min="2822" max="2822" width="6.88671875" customWidth="1"/>
    <col min="2823" max="2823" width="8.21875" bestFit="1" customWidth="1"/>
    <col min="2824" max="2852" width="11.44140625" customWidth="1"/>
    <col min="3073" max="3073" width="4.109375" customWidth="1"/>
    <col min="3074" max="3075" width="6.88671875" customWidth="1"/>
    <col min="3076" max="3076" width="36.88671875" customWidth="1"/>
    <col min="3077" max="3077" width="39.21875" customWidth="1"/>
    <col min="3078" max="3078" width="6.88671875" customWidth="1"/>
    <col min="3079" max="3079" width="8.21875" bestFit="1" customWidth="1"/>
    <col min="3080" max="3108" width="11.44140625" customWidth="1"/>
    <col min="3329" max="3329" width="4.109375" customWidth="1"/>
    <col min="3330" max="3331" width="6.88671875" customWidth="1"/>
    <col min="3332" max="3332" width="36.88671875" customWidth="1"/>
    <col min="3333" max="3333" width="39.21875" customWidth="1"/>
    <col min="3334" max="3334" width="6.88671875" customWidth="1"/>
    <col min="3335" max="3335" width="8.21875" bestFit="1" customWidth="1"/>
    <col min="3336" max="3364" width="11.44140625" customWidth="1"/>
    <col min="3585" max="3585" width="4.109375" customWidth="1"/>
    <col min="3586" max="3587" width="6.88671875" customWidth="1"/>
    <col min="3588" max="3588" width="36.88671875" customWidth="1"/>
    <col min="3589" max="3589" width="39.21875" customWidth="1"/>
    <col min="3590" max="3590" width="6.88671875" customWidth="1"/>
    <col min="3591" max="3591" width="8.21875" bestFit="1" customWidth="1"/>
    <col min="3592" max="3620" width="11.44140625" customWidth="1"/>
    <col min="3841" max="3841" width="4.109375" customWidth="1"/>
    <col min="3842" max="3843" width="6.88671875" customWidth="1"/>
    <col min="3844" max="3844" width="36.88671875" customWidth="1"/>
    <col min="3845" max="3845" width="39.21875" customWidth="1"/>
    <col min="3846" max="3846" width="6.88671875" customWidth="1"/>
    <col min="3847" max="3847" width="8.21875" bestFit="1" customWidth="1"/>
    <col min="3848" max="3876" width="11.44140625" customWidth="1"/>
    <col min="4097" max="4097" width="4.109375" customWidth="1"/>
    <col min="4098" max="4099" width="6.88671875" customWidth="1"/>
    <col min="4100" max="4100" width="36.88671875" customWidth="1"/>
    <col min="4101" max="4101" width="39.21875" customWidth="1"/>
    <col min="4102" max="4102" width="6.88671875" customWidth="1"/>
    <col min="4103" max="4103" width="8.21875" bestFit="1" customWidth="1"/>
    <col min="4104" max="4132" width="11.44140625" customWidth="1"/>
    <col min="4353" max="4353" width="4.109375" customWidth="1"/>
    <col min="4354" max="4355" width="6.88671875" customWidth="1"/>
    <col min="4356" max="4356" width="36.88671875" customWidth="1"/>
    <col min="4357" max="4357" width="39.21875" customWidth="1"/>
    <col min="4358" max="4358" width="6.88671875" customWidth="1"/>
    <col min="4359" max="4359" width="8.21875" bestFit="1" customWidth="1"/>
    <col min="4360" max="4388" width="11.44140625" customWidth="1"/>
    <col min="4609" max="4609" width="4.109375" customWidth="1"/>
    <col min="4610" max="4611" width="6.88671875" customWidth="1"/>
    <col min="4612" max="4612" width="36.88671875" customWidth="1"/>
    <col min="4613" max="4613" width="39.21875" customWidth="1"/>
    <col min="4614" max="4614" width="6.88671875" customWidth="1"/>
    <col min="4615" max="4615" width="8.21875" bestFit="1" customWidth="1"/>
    <col min="4616" max="4644" width="11.44140625" customWidth="1"/>
    <col min="4865" max="4865" width="4.109375" customWidth="1"/>
    <col min="4866" max="4867" width="6.88671875" customWidth="1"/>
    <col min="4868" max="4868" width="36.88671875" customWidth="1"/>
    <col min="4869" max="4869" width="39.21875" customWidth="1"/>
    <col min="4870" max="4870" width="6.88671875" customWidth="1"/>
    <col min="4871" max="4871" width="8.21875" bestFit="1" customWidth="1"/>
    <col min="4872" max="4900" width="11.44140625" customWidth="1"/>
    <col min="5121" max="5121" width="4.109375" customWidth="1"/>
    <col min="5122" max="5123" width="6.88671875" customWidth="1"/>
    <col min="5124" max="5124" width="36.88671875" customWidth="1"/>
    <col min="5125" max="5125" width="39.21875" customWidth="1"/>
    <col min="5126" max="5126" width="6.88671875" customWidth="1"/>
    <col min="5127" max="5127" width="8.21875" bestFit="1" customWidth="1"/>
    <col min="5128" max="5156" width="11.44140625" customWidth="1"/>
    <col min="5377" max="5377" width="4.109375" customWidth="1"/>
    <col min="5378" max="5379" width="6.88671875" customWidth="1"/>
    <col min="5380" max="5380" width="36.88671875" customWidth="1"/>
    <col min="5381" max="5381" width="39.21875" customWidth="1"/>
    <col min="5382" max="5382" width="6.88671875" customWidth="1"/>
    <col min="5383" max="5383" width="8.21875" bestFit="1" customWidth="1"/>
    <col min="5384" max="5412" width="11.44140625" customWidth="1"/>
    <col min="5633" max="5633" width="4.109375" customWidth="1"/>
    <col min="5634" max="5635" width="6.88671875" customWidth="1"/>
    <col min="5636" max="5636" width="36.88671875" customWidth="1"/>
    <col min="5637" max="5637" width="39.21875" customWidth="1"/>
    <col min="5638" max="5638" width="6.88671875" customWidth="1"/>
    <col min="5639" max="5639" width="8.21875" bestFit="1" customWidth="1"/>
    <col min="5640" max="5668" width="11.44140625" customWidth="1"/>
    <col min="5889" max="5889" width="4.109375" customWidth="1"/>
    <col min="5890" max="5891" width="6.88671875" customWidth="1"/>
    <col min="5892" max="5892" width="36.88671875" customWidth="1"/>
    <col min="5893" max="5893" width="39.21875" customWidth="1"/>
    <col min="5894" max="5894" width="6.88671875" customWidth="1"/>
    <col min="5895" max="5895" width="8.21875" bestFit="1" customWidth="1"/>
    <col min="5896" max="5924" width="11.44140625" customWidth="1"/>
    <col min="6145" max="6145" width="4.109375" customWidth="1"/>
    <col min="6146" max="6147" width="6.88671875" customWidth="1"/>
    <col min="6148" max="6148" width="36.88671875" customWidth="1"/>
    <col min="6149" max="6149" width="39.21875" customWidth="1"/>
    <col min="6150" max="6150" width="6.88671875" customWidth="1"/>
    <col min="6151" max="6151" width="8.21875" bestFit="1" customWidth="1"/>
    <col min="6152" max="6180" width="11.44140625" customWidth="1"/>
    <col min="6401" max="6401" width="4.109375" customWidth="1"/>
    <col min="6402" max="6403" width="6.88671875" customWidth="1"/>
    <col min="6404" max="6404" width="36.88671875" customWidth="1"/>
    <col min="6405" max="6405" width="39.21875" customWidth="1"/>
    <col min="6406" max="6406" width="6.88671875" customWidth="1"/>
    <col min="6407" max="6407" width="8.21875" bestFit="1" customWidth="1"/>
    <col min="6408" max="6436" width="11.44140625" customWidth="1"/>
    <col min="6657" max="6657" width="4.109375" customWidth="1"/>
    <col min="6658" max="6659" width="6.88671875" customWidth="1"/>
    <col min="6660" max="6660" width="36.88671875" customWidth="1"/>
    <col min="6661" max="6661" width="39.21875" customWidth="1"/>
    <col min="6662" max="6662" width="6.88671875" customWidth="1"/>
    <col min="6663" max="6663" width="8.21875" bestFit="1" customWidth="1"/>
    <col min="6664" max="6692" width="11.44140625" customWidth="1"/>
    <col min="6913" max="6913" width="4.109375" customWidth="1"/>
    <col min="6914" max="6915" width="6.88671875" customWidth="1"/>
    <col min="6916" max="6916" width="36.88671875" customWidth="1"/>
    <col min="6917" max="6917" width="39.21875" customWidth="1"/>
    <col min="6918" max="6918" width="6.88671875" customWidth="1"/>
    <col min="6919" max="6919" width="8.21875" bestFit="1" customWidth="1"/>
    <col min="6920" max="6948" width="11.44140625" customWidth="1"/>
    <col min="7169" max="7169" width="4.109375" customWidth="1"/>
    <col min="7170" max="7171" width="6.88671875" customWidth="1"/>
    <col min="7172" max="7172" width="36.88671875" customWidth="1"/>
    <col min="7173" max="7173" width="39.21875" customWidth="1"/>
    <col min="7174" max="7174" width="6.88671875" customWidth="1"/>
    <col min="7175" max="7175" width="8.21875" bestFit="1" customWidth="1"/>
    <col min="7176" max="7204" width="11.44140625" customWidth="1"/>
    <col min="7425" max="7425" width="4.109375" customWidth="1"/>
    <col min="7426" max="7427" width="6.88671875" customWidth="1"/>
    <col min="7428" max="7428" width="36.88671875" customWidth="1"/>
    <col min="7429" max="7429" width="39.21875" customWidth="1"/>
    <col min="7430" max="7430" width="6.88671875" customWidth="1"/>
    <col min="7431" max="7431" width="8.21875" bestFit="1" customWidth="1"/>
    <col min="7432" max="7460" width="11.44140625" customWidth="1"/>
    <col min="7681" max="7681" width="4.109375" customWidth="1"/>
    <col min="7682" max="7683" width="6.88671875" customWidth="1"/>
    <col min="7684" max="7684" width="36.88671875" customWidth="1"/>
    <col min="7685" max="7685" width="39.21875" customWidth="1"/>
    <col min="7686" max="7686" width="6.88671875" customWidth="1"/>
    <col min="7687" max="7687" width="8.21875" bestFit="1" customWidth="1"/>
    <col min="7688" max="7716" width="11.44140625" customWidth="1"/>
    <col min="7937" max="7937" width="4.109375" customWidth="1"/>
    <col min="7938" max="7939" width="6.88671875" customWidth="1"/>
    <col min="7940" max="7940" width="36.88671875" customWidth="1"/>
    <col min="7941" max="7941" width="39.21875" customWidth="1"/>
    <col min="7942" max="7942" width="6.88671875" customWidth="1"/>
    <col min="7943" max="7943" width="8.21875" bestFit="1" customWidth="1"/>
    <col min="7944" max="7972" width="11.44140625" customWidth="1"/>
    <col min="8193" max="8193" width="4.109375" customWidth="1"/>
    <col min="8194" max="8195" width="6.88671875" customWidth="1"/>
    <col min="8196" max="8196" width="36.88671875" customWidth="1"/>
    <col min="8197" max="8197" width="39.21875" customWidth="1"/>
    <col min="8198" max="8198" width="6.88671875" customWidth="1"/>
    <col min="8199" max="8199" width="8.21875" bestFit="1" customWidth="1"/>
    <col min="8200" max="8228" width="11.44140625" customWidth="1"/>
    <col min="8449" max="8449" width="4.109375" customWidth="1"/>
    <col min="8450" max="8451" width="6.88671875" customWidth="1"/>
    <col min="8452" max="8452" width="36.88671875" customWidth="1"/>
    <col min="8453" max="8453" width="39.21875" customWidth="1"/>
    <col min="8454" max="8454" width="6.88671875" customWidth="1"/>
    <col min="8455" max="8455" width="8.21875" bestFit="1" customWidth="1"/>
    <col min="8456" max="8484" width="11.44140625" customWidth="1"/>
    <col min="8705" max="8705" width="4.109375" customWidth="1"/>
    <col min="8706" max="8707" width="6.88671875" customWidth="1"/>
    <col min="8708" max="8708" width="36.88671875" customWidth="1"/>
    <col min="8709" max="8709" width="39.21875" customWidth="1"/>
    <col min="8710" max="8710" width="6.88671875" customWidth="1"/>
    <col min="8711" max="8711" width="8.21875" bestFit="1" customWidth="1"/>
    <col min="8712" max="8740" width="11.44140625" customWidth="1"/>
    <col min="8961" max="8961" width="4.109375" customWidth="1"/>
    <col min="8962" max="8963" width="6.88671875" customWidth="1"/>
    <col min="8964" max="8964" width="36.88671875" customWidth="1"/>
    <col min="8965" max="8965" width="39.21875" customWidth="1"/>
    <col min="8966" max="8966" width="6.88671875" customWidth="1"/>
    <col min="8967" max="8967" width="8.21875" bestFit="1" customWidth="1"/>
    <col min="8968" max="8996" width="11.44140625" customWidth="1"/>
    <col min="9217" max="9217" width="4.109375" customWidth="1"/>
    <col min="9218" max="9219" width="6.88671875" customWidth="1"/>
    <col min="9220" max="9220" width="36.88671875" customWidth="1"/>
    <col min="9221" max="9221" width="39.21875" customWidth="1"/>
    <col min="9222" max="9222" width="6.88671875" customWidth="1"/>
    <col min="9223" max="9223" width="8.21875" bestFit="1" customWidth="1"/>
    <col min="9224" max="9252" width="11.44140625" customWidth="1"/>
    <col min="9473" max="9473" width="4.109375" customWidth="1"/>
    <col min="9474" max="9475" width="6.88671875" customWidth="1"/>
    <col min="9476" max="9476" width="36.88671875" customWidth="1"/>
    <col min="9477" max="9477" width="39.21875" customWidth="1"/>
    <col min="9478" max="9478" width="6.88671875" customWidth="1"/>
    <col min="9479" max="9479" width="8.21875" bestFit="1" customWidth="1"/>
    <col min="9480" max="9508" width="11.44140625" customWidth="1"/>
    <col min="9729" max="9729" width="4.109375" customWidth="1"/>
    <col min="9730" max="9731" width="6.88671875" customWidth="1"/>
    <col min="9732" max="9732" width="36.88671875" customWidth="1"/>
    <col min="9733" max="9733" width="39.21875" customWidth="1"/>
    <col min="9734" max="9734" width="6.88671875" customWidth="1"/>
    <col min="9735" max="9735" width="8.21875" bestFit="1" customWidth="1"/>
    <col min="9736" max="9764" width="11.44140625" customWidth="1"/>
    <col min="9985" max="9985" width="4.109375" customWidth="1"/>
    <col min="9986" max="9987" width="6.88671875" customWidth="1"/>
    <col min="9988" max="9988" width="36.88671875" customWidth="1"/>
    <col min="9989" max="9989" width="39.21875" customWidth="1"/>
    <col min="9990" max="9990" width="6.88671875" customWidth="1"/>
    <col min="9991" max="9991" width="8.21875" bestFit="1" customWidth="1"/>
    <col min="9992" max="10020" width="11.44140625" customWidth="1"/>
    <col min="10241" max="10241" width="4.109375" customWidth="1"/>
    <col min="10242" max="10243" width="6.88671875" customWidth="1"/>
    <col min="10244" max="10244" width="36.88671875" customWidth="1"/>
    <col min="10245" max="10245" width="39.21875" customWidth="1"/>
    <col min="10246" max="10246" width="6.88671875" customWidth="1"/>
    <col min="10247" max="10247" width="8.21875" bestFit="1" customWidth="1"/>
    <col min="10248" max="10276" width="11.44140625" customWidth="1"/>
    <col min="10497" max="10497" width="4.109375" customWidth="1"/>
    <col min="10498" max="10499" width="6.88671875" customWidth="1"/>
    <col min="10500" max="10500" width="36.88671875" customWidth="1"/>
    <col min="10501" max="10501" width="39.21875" customWidth="1"/>
    <col min="10502" max="10502" width="6.88671875" customWidth="1"/>
    <col min="10503" max="10503" width="8.21875" bestFit="1" customWidth="1"/>
    <col min="10504" max="10532" width="11.44140625" customWidth="1"/>
    <col min="10753" max="10753" width="4.109375" customWidth="1"/>
    <col min="10754" max="10755" width="6.88671875" customWidth="1"/>
    <col min="10756" max="10756" width="36.88671875" customWidth="1"/>
    <col min="10757" max="10757" width="39.21875" customWidth="1"/>
    <col min="10758" max="10758" width="6.88671875" customWidth="1"/>
    <col min="10759" max="10759" width="8.21875" bestFit="1" customWidth="1"/>
    <col min="10760" max="10788" width="11.44140625" customWidth="1"/>
    <col min="11009" max="11009" width="4.109375" customWidth="1"/>
    <col min="11010" max="11011" width="6.88671875" customWidth="1"/>
    <col min="11012" max="11012" width="36.88671875" customWidth="1"/>
    <col min="11013" max="11013" width="39.21875" customWidth="1"/>
    <col min="11014" max="11014" width="6.88671875" customWidth="1"/>
    <col min="11015" max="11015" width="8.21875" bestFit="1" customWidth="1"/>
    <col min="11016" max="11044" width="11.44140625" customWidth="1"/>
    <col min="11265" max="11265" width="4.109375" customWidth="1"/>
    <col min="11266" max="11267" width="6.88671875" customWidth="1"/>
    <col min="11268" max="11268" width="36.88671875" customWidth="1"/>
    <col min="11269" max="11269" width="39.21875" customWidth="1"/>
    <col min="11270" max="11270" width="6.88671875" customWidth="1"/>
    <col min="11271" max="11271" width="8.21875" bestFit="1" customWidth="1"/>
    <col min="11272" max="11300" width="11.44140625" customWidth="1"/>
    <col min="11521" max="11521" width="4.109375" customWidth="1"/>
    <col min="11522" max="11523" width="6.88671875" customWidth="1"/>
    <col min="11524" max="11524" width="36.88671875" customWidth="1"/>
    <col min="11525" max="11525" width="39.21875" customWidth="1"/>
    <col min="11526" max="11526" width="6.88671875" customWidth="1"/>
    <col min="11527" max="11527" width="8.21875" bestFit="1" customWidth="1"/>
    <col min="11528" max="11556" width="11.44140625" customWidth="1"/>
    <col min="11777" max="11777" width="4.109375" customWidth="1"/>
    <col min="11778" max="11779" width="6.88671875" customWidth="1"/>
    <col min="11780" max="11780" width="36.88671875" customWidth="1"/>
    <col min="11781" max="11781" width="39.21875" customWidth="1"/>
    <col min="11782" max="11782" width="6.88671875" customWidth="1"/>
    <col min="11783" max="11783" width="8.21875" bestFit="1" customWidth="1"/>
    <col min="11784" max="11812" width="11.44140625" customWidth="1"/>
    <col min="12033" max="12033" width="4.109375" customWidth="1"/>
    <col min="12034" max="12035" width="6.88671875" customWidth="1"/>
    <col min="12036" max="12036" width="36.88671875" customWidth="1"/>
    <col min="12037" max="12037" width="39.21875" customWidth="1"/>
    <col min="12038" max="12038" width="6.88671875" customWidth="1"/>
    <col min="12039" max="12039" width="8.21875" bestFit="1" customWidth="1"/>
    <col min="12040" max="12068" width="11.44140625" customWidth="1"/>
    <col min="12289" max="12289" width="4.109375" customWidth="1"/>
    <col min="12290" max="12291" width="6.88671875" customWidth="1"/>
    <col min="12292" max="12292" width="36.88671875" customWidth="1"/>
    <col min="12293" max="12293" width="39.21875" customWidth="1"/>
    <col min="12294" max="12294" width="6.88671875" customWidth="1"/>
    <col min="12295" max="12295" width="8.21875" bestFit="1" customWidth="1"/>
    <col min="12296" max="12324" width="11.44140625" customWidth="1"/>
    <col min="12545" max="12545" width="4.109375" customWidth="1"/>
    <col min="12546" max="12547" width="6.88671875" customWidth="1"/>
    <col min="12548" max="12548" width="36.88671875" customWidth="1"/>
    <col min="12549" max="12549" width="39.21875" customWidth="1"/>
    <col min="12550" max="12550" width="6.88671875" customWidth="1"/>
    <col min="12551" max="12551" width="8.21875" bestFit="1" customWidth="1"/>
    <col min="12552" max="12580" width="11.44140625" customWidth="1"/>
    <col min="12801" max="12801" width="4.109375" customWidth="1"/>
    <col min="12802" max="12803" width="6.88671875" customWidth="1"/>
    <col min="12804" max="12804" width="36.88671875" customWidth="1"/>
    <col min="12805" max="12805" width="39.21875" customWidth="1"/>
    <col min="12806" max="12806" width="6.88671875" customWidth="1"/>
    <col min="12807" max="12807" width="8.21875" bestFit="1" customWidth="1"/>
    <col min="12808" max="12836" width="11.44140625" customWidth="1"/>
    <col min="13057" max="13057" width="4.109375" customWidth="1"/>
    <col min="13058" max="13059" width="6.88671875" customWidth="1"/>
    <col min="13060" max="13060" width="36.88671875" customWidth="1"/>
    <col min="13061" max="13061" width="39.21875" customWidth="1"/>
    <col min="13062" max="13062" width="6.88671875" customWidth="1"/>
    <col min="13063" max="13063" width="8.21875" bestFit="1" customWidth="1"/>
    <col min="13064" max="13092" width="11.44140625" customWidth="1"/>
    <col min="13313" max="13313" width="4.109375" customWidth="1"/>
    <col min="13314" max="13315" width="6.88671875" customWidth="1"/>
    <col min="13316" max="13316" width="36.88671875" customWidth="1"/>
    <col min="13317" max="13317" width="39.21875" customWidth="1"/>
    <col min="13318" max="13318" width="6.88671875" customWidth="1"/>
    <col min="13319" max="13319" width="8.21875" bestFit="1" customWidth="1"/>
    <col min="13320" max="13348" width="11.44140625" customWidth="1"/>
    <col min="13569" max="13569" width="4.109375" customWidth="1"/>
    <col min="13570" max="13571" width="6.88671875" customWidth="1"/>
    <col min="13572" max="13572" width="36.88671875" customWidth="1"/>
    <col min="13573" max="13573" width="39.21875" customWidth="1"/>
    <col min="13574" max="13574" width="6.88671875" customWidth="1"/>
    <col min="13575" max="13575" width="8.21875" bestFit="1" customWidth="1"/>
    <col min="13576" max="13604" width="11.44140625" customWidth="1"/>
    <col min="13825" max="13825" width="4.109375" customWidth="1"/>
    <col min="13826" max="13827" width="6.88671875" customWidth="1"/>
    <col min="13828" max="13828" width="36.88671875" customWidth="1"/>
    <col min="13829" max="13829" width="39.21875" customWidth="1"/>
    <col min="13830" max="13830" width="6.88671875" customWidth="1"/>
    <col min="13831" max="13831" width="8.21875" bestFit="1" customWidth="1"/>
    <col min="13832" max="13860" width="11.44140625" customWidth="1"/>
    <col min="14081" max="14081" width="4.109375" customWidth="1"/>
    <col min="14082" max="14083" width="6.88671875" customWidth="1"/>
    <col min="14084" max="14084" width="36.88671875" customWidth="1"/>
    <col min="14085" max="14085" width="39.21875" customWidth="1"/>
    <col min="14086" max="14086" width="6.88671875" customWidth="1"/>
    <col min="14087" max="14087" width="8.21875" bestFit="1" customWidth="1"/>
    <col min="14088" max="14116" width="11.44140625" customWidth="1"/>
    <col min="14337" max="14337" width="4.109375" customWidth="1"/>
    <col min="14338" max="14339" width="6.88671875" customWidth="1"/>
    <col min="14340" max="14340" width="36.88671875" customWidth="1"/>
    <col min="14341" max="14341" width="39.21875" customWidth="1"/>
    <col min="14342" max="14342" width="6.88671875" customWidth="1"/>
    <col min="14343" max="14343" width="8.21875" bestFit="1" customWidth="1"/>
    <col min="14344" max="14372" width="11.44140625" customWidth="1"/>
    <col min="14593" max="14593" width="4.109375" customWidth="1"/>
    <col min="14594" max="14595" width="6.88671875" customWidth="1"/>
    <col min="14596" max="14596" width="36.88671875" customWidth="1"/>
    <col min="14597" max="14597" width="39.21875" customWidth="1"/>
    <col min="14598" max="14598" width="6.88671875" customWidth="1"/>
    <col min="14599" max="14599" width="8.21875" bestFit="1" customWidth="1"/>
    <col min="14600" max="14628" width="11.44140625" customWidth="1"/>
    <col min="14849" max="14849" width="4.109375" customWidth="1"/>
    <col min="14850" max="14851" width="6.88671875" customWidth="1"/>
    <col min="14852" max="14852" width="36.88671875" customWidth="1"/>
    <col min="14853" max="14853" width="39.21875" customWidth="1"/>
    <col min="14854" max="14854" width="6.88671875" customWidth="1"/>
    <col min="14855" max="14855" width="8.21875" bestFit="1" customWidth="1"/>
    <col min="14856" max="14884" width="11.44140625" customWidth="1"/>
    <col min="15105" max="15105" width="4.109375" customWidth="1"/>
    <col min="15106" max="15107" width="6.88671875" customWidth="1"/>
    <col min="15108" max="15108" width="36.88671875" customWidth="1"/>
    <col min="15109" max="15109" width="39.21875" customWidth="1"/>
    <col min="15110" max="15110" width="6.88671875" customWidth="1"/>
    <col min="15111" max="15111" width="8.21875" bestFit="1" customWidth="1"/>
    <col min="15112" max="15140" width="11.44140625" customWidth="1"/>
    <col min="15361" max="15361" width="4.109375" customWidth="1"/>
    <col min="15362" max="15363" width="6.88671875" customWidth="1"/>
    <col min="15364" max="15364" width="36.88671875" customWidth="1"/>
    <col min="15365" max="15365" width="39.21875" customWidth="1"/>
    <col min="15366" max="15366" width="6.88671875" customWidth="1"/>
    <col min="15367" max="15367" width="8.21875" bestFit="1" customWidth="1"/>
    <col min="15368" max="15396" width="11.44140625" customWidth="1"/>
    <col min="15617" max="15617" width="4.109375" customWidth="1"/>
    <col min="15618" max="15619" width="6.88671875" customWidth="1"/>
    <col min="15620" max="15620" width="36.88671875" customWidth="1"/>
    <col min="15621" max="15621" width="39.21875" customWidth="1"/>
    <col min="15622" max="15622" width="6.88671875" customWidth="1"/>
    <col min="15623" max="15623" width="8.21875" bestFit="1" customWidth="1"/>
    <col min="15624" max="15652" width="11.44140625" customWidth="1"/>
    <col min="15873" max="15873" width="4.109375" customWidth="1"/>
    <col min="15874" max="15875" width="6.88671875" customWidth="1"/>
    <col min="15876" max="15876" width="36.88671875" customWidth="1"/>
    <col min="15877" max="15877" width="39.21875" customWidth="1"/>
    <col min="15878" max="15878" width="6.88671875" customWidth="1"/>
    <col min="15879" max="15879" width="8.21875" bestFit="1" customWidth="1"/>
    <col min="15880" max="15908" width="11.44140625" customWidth="1"/>
    <col min="16129" max="16129" width="4.109375" customWidth="1"/>
    <col min="16130" max="16131" width="6.88671875" customWidth="1"/>
    <col min="16132" max="16132" width="36.88671875" customWidth="1"/>
    <col min="16133" max="16133" width="39.21875" customWidth="1"/>
    <col min="16134" max="16134" width="6.88671875" customWidth="1"/>
    <col min="16135" max="16135" width="8.21875" bestFit="1" customWidth="1"/>
    <col min="16136" max="16164" width="11.44140625" customWidth="1"/>
  </cols>
  <sheetData>
    <row r="1" spans="1:36" ht="18.75" thickBot="1" x14ac:dyDescent="0.25">
      <c r="A1" s="164"/>
      <c r="B1" s="145"/>
      <c r="C1" s="161" t="s">
        <v>412</v>
      </c>
      <c r="D1" s="162"/>
      <c r="E1" s="303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</row>
    <row r="2" spans="1:36" ht="46.5" customHeight="1" thickBot="1" x14ac:dyDescent="0.25">
      <c r="A2" s="168"/>
      <c r="B2" s="168"/>
      <c r="C2" s="127" t="s">
        <v>358</v>
      </c>
      <c r="D2" s="128" t="s">
        <v>135</v>
      </c>
      <c r="E2" s="304" t="s">
        <v>413</v>
      </c>
      <c r="F2" s="128" t="s">
        <v>136</v>
      </c>
      <c r="G2" s="128" t="s">
        <v>182</v>
      </c>
      <c r="H2" s="674"/>
      <c r="I2" s="171"/>
      <c r="J2" s="171"/>
      <c r="K2" s="665" t="str">
        <f>'WRZ summary'!G5</f>
        <v>Revised Base Year 2019-20</v>
      </c>
      <c r="L2" s="305" t="str">
        <f>'WRZ summary'!H5</f>
        <v>2020-21</v>
      </c>
      <c r="M2" s="305" t="str">
        <f>'WRZ summary'!I5</f>
        <v>2021-22</v>
      </c>
      <c r="N2" s="305" t="str">
        <f>'WRZ summary'!J5</f>
        <v>2022-23</v>
      </c>
      <c r="O2" s="305" t="str">
        <f>'WRZ summary'!K5</f>
        <v>2023-24</v>
      </c>
      <c r="P2" s="305" t="str">
        <f>'WRZ summary'!L5</f>
        <v>2024-25</v>
      </c>
      <c r="Q2" s="305" t="str">
        <f>'WRZ summary'!M5</f>
        <v>2025-26</v>
      </c>
      <c r="R2" s="305" t="str">
        <f>'WRZ summary'!N5</f>
        <v>2026-27</v>
      </c>
      <c r="S2" s="305" t="str">
        <f>'WRZ summary'!O5</f>
        <v>2027-28</v>
      </c>
      <c r="T2" s="305" t="str">
        <f>'WRZ summary'!P5</f>
        <v>2028-29</v>
      </c>
      <c r="U2" s="305" t="str">
        <f>'WRZ summary'!Q5</f>
        <v>2029-30</v>
      </c>
      <c r="V2" s="305" t="str">
        <f>'WRZ summary'!R5</f>
        <v>2030-31</v>
      </c>
      <c r="W2" s="305" t="str">
        <f>'WRZ summary'!S5</f>
        <v>2031-32</v>
      </c>
      <c r="X2" s="305" t="str">
        <f>'WRZ summary'!T5</f>
        <v>2032-33</v>
      </c>
      <c r="Y2" s="305" t="str">
        <f>'WRZ summary'!U5</f>
        <v>2033-34</v>
      </c>
      <c r="Z2" s="305" t="str">
        <f>'WRZ summary'!V5</f>
        <v>2034-35</v>
      </c>
      <c r="AA2" s="305" t="str">
        <f>'WRZ summary'!W5</f>
        <v>2035-36</v>
      </c>
      <c r="AB2" s="305" t="str">
        <f>'WRZ summary'!X5</f>
        <v>2036-37</v>
      </c>
      <c r="AC2" s="305" t="str">
        <f>'WRZ summary'!Y5</f>
        <v>2037-38</v>
      </c>
      <c r="AD2" s="305" t="str">
        <f>'WRZ summary'!Z5</f>
        <v>2038-39</v>
      </c>
      <c r="AE2" s="305" t="str">
        <f>'WRZ summary'!AA5</f>
        <v>2039-40</v>
      </c>
      <c r="AF2" s="305" t="str">
        <f>'WRZ summary'!AB5</f>
        <v>2040-41</v>
      </c>
      <c r="AG2" s="305" t="str">
        <f>'WRZ summary'!AC5</f>
        <v>2041-42</v>
      </c>
      <c r="AH2" s="305" t="str">
        <f>'WRZ summary'!AD5</f>
        <v>2042-43</v>
      </c>
      <c r="AI2" s="305" t="str">
        <f>'WRZ summary'!AE5</f>
        <v>2043-44</v>
      </c>
      <c r="AJ2" s="174" t="str">
        <f>'WRZ summary'!AF5</f>
        <v>2044-45</v>
      </c>
    </row>
    <row r="3" spans="1:36" x14ac:dyDescent="0.2">
      <c r="A3" s="306"/>
      <c r="B3" s="727" t="s">
        <v>183</v>
      </c>
      <c r="C3" s="258" t="s">
        <v>414</v>
      </c>
      <c r="D3" s="379" t="s">
        <v>415</v>
      </c>
      <c r="E3" s="261" t="s">
        <v>416</v>
      </c>
      <c r="F3" s="312" t="s">
        <v>70</v>
      </c>
      <c r="G3" s="333">
        <v>2</v>
      </c>
      <c r="H3" s="630"/>
      <c r="I3" s="334"/>
      <c r="J3" s="334"/>
      <c r="K3" s="616">
        <f>'3. BL Demand'!K3+'6. Preferred (Scenario Yr)'!K57+'6. Preferred (Scenario Yr)'!K104</f>
        <v>32.622411863926253</v>
      </c>
      <c r="L3" s="327">
        <f>'3. BL Demand'!L3+'6. Preferred (Scenario Yr)'!L57+'6. Preferred (Scenario Yr)'!L104</f>
        <v>30.671367032683449</v>
      </c>
      <c r="M3" s="327">
        <f>'3. BL Demand'!M3+'6. Preferred (Scenario Yr)'!M57+'6. Preferred (Scenario Yr)'!M104</f>
        <v>30.814872011239949</v>
      </c>
      <c r="N3" s="327">
        <f>'3. BL Demand'!N3+'6. Preferred (Scenario Yr)'!N57+'6. Preferred (Scenario Yr)'!N104</f>
        <v>30.57096099763465</v>
      </c>
      <c r="O3" s="327">
        <f>'3. BL Demand'!O3+'6. Preferred (Scenario Yr)'!O57+'6. Preferred (Scenario Yr)'!O104</f>
        <v>31.772495673858849</v>
      </c>
      <c r="P3" s="327">
        <f>'3. BL Demand'!P3+'6. Preferred (Scenario Yr)'!P57+'6. Preferred (Scenario Yr)'!P104</f>
        <v>31.545743535590351</v>
      </c>
      <c r="Q3" s="327">
        <f>'3. BL Demand'!Q3+'6. Preferred (Scenario Yr)'!Q57+'6. Preferred (Scenario Yr)'!Q104</f>
        <v>31.708227066722351</v>
      </c>
      <c r="R3" s="327">
        <f>'3. BL Demand'!R3+'6. Preferred (Scenario Yr)'!R57+'6. Preferred (Scenario Yr)'!R104</f>
        <v>31.60405040203425</v>
      </c>
      <c r="S3" s="327">
        <f>'3. BL Demand'!S3+'6. Preferred (Scenario Yr)'!S57+'6. Preferred (Scenario Yr)'!S104</f>
        <v>31.978509668636551</v>
      </c>
      <c r="T3" s="327">
        <f>'3. BL Demand'!T3+'6. Preferred (Scenario Yr)'!T57+'6. Preferred (Scenario Yr)'!T104</f>
        <v>31.860855429320154</v>
      </c>
      <c r="U3" s="327">
        <f>'3. BL Demand'!U3+'6. Preferred (Scenario Yr)'!U57+'6. Preferred (Scenario Yr)'!U104</f>
        <v>32.273693450653653</v>
      </c>
      <c r="V3" s="327">
        <f>'3. BL Demand'!V3+'6. Preferred (Scenario Yr)'!V57+'6. Preferred (Scenario Yr)'!V104</f>
        <v>31.790021480888552</v>
      </c>
      <c r="W3" s="327">
        <f>'3. BL Demand'!W3+'6. Preferred (Scenario Yr)'!W57+'6. Preferred (Scenario Yr)'!W104</f>
        <v>32.082035179714254</v>
      </c>
      <c r="X3" s="327">
        <f>'3. BL Demand'!X3+'6. Preferred (Scenario Yr)'!X57+'6. Preferred (Scenario Yr)'!X104</f>
        <v>31.869333502505754</v>
      </c>
      <c r="Y3" s="327">
        <f>'3. BL Demand'!Y3+'6. Preferred (Scenario Yr)'!Y57+'6. Preferred (Scenario Yr)'!Y104</f>
        <v>32.500838227981049</v>
      </c>
      <c r="Z3" s="327">
        <f>'3. BL Demand'!Z3+'6. Preferred (Scenario Yr)'!Z57+'6. Preferred (Scenario Yr)'!Z104</f>
        <v>32.115621104745649</v>
      </c>
      <c r="AA3" s="327">
        <f>'3. BL Demand'!AA3+'6. Preferred (Scenario Yr)'!AA57+'6. Preferred (Scenario Yr)'!AA104</f>
        <v>31.762059203663252</v>
      </c>
      <c r="AB3" s="327">
        <f>'3. BL Demand'!AB3+'6. Preferred (Scenario Yr)'!AB57+'6. Preferred (Scenario Yr)'!AB104</f>
        <v>32.271133375689047</v>
      </c>
      <c r="AC3" s="327">
        <f>'3. BL Demand'!AC3+'6. Preferred (Scenario Yr)'!AC57+'6. Preferred (Scenario Yr)'!AC104</f>
        <v>32.305350554591648</v>
      </c>
      <c r="AD3" s="327">
        <f>'3. BL Demand'!AD3+'6. Preferred (Scenario Yr)'!AD57+'6. Preferred (Scenario Yr)'!AD104</f>
        <v>32.022910152365355</v>
      </c>
      <c r="AE3" s="327">
        <f>'3. BL Demand'!AE3+'6. Preferred (Scenario Yr)'!AE57+'6. Preferred (Scenario Yr)'!AE104</f>
        <v>32.634737250140049</v>
      </c>
      <c r="AF3" s="327">
        <f>'3. BL Demand'!AF3+'6. Preferred (Scenario Yr)'!AF57+'6. Preferred (Scenario Yr)'!AF104</f>
        <v>32.221795709677849</v>
      </c>
      <c r="AG3" s="327">
        <f>'3. BL Demand'!AG3+'6. Preferred (Scenario Yr)'!AG57+'6. Preferred (Scenario Yr)'!AG104</f>
        <v>32.622996225102249</v>
      </c>
      <c r="AH3" s="327">
        <f>'3. BL Demand'!AH3+'6. Preferred (Scenario Yr)'!AH57+'6. Preferred (Scenario Yr)'!AH104</f>
        <v>31.896347734235047</v>
      </c>
      <c r="AI3" s="327">
        <f>'3. BL Demand'!AI3+'6. Preferred (Scenario Yr)'!AI57+'6. Preferred (Scenario Yr)'!AI104</f>
        <v>32.382854159027055</v>
      </c>
      <c r="AJ3" s="603">
        <f>'3. BL Demand'!AJ3+'6. Preferred (Scenario Yr)'!AJ57+'6. Preferred (Scenario Yr)'!AJ104</f>
        <v>32.650139447141747</v>
      </c>
    </row>
    <row r="4" spans="1:36" x14ac:dyDescent="0.2">
      <c r="A4" s="306"/>
      <c r="B4" s="728"/>
      <c r="C4" s="260" t="s">
        <v>417</v>
      </c>
      <c r="D4" s="331" t="s">
        <v>418</v>
      </c>
      <c r="E4" s="261" t="s">
        <v>416</v>
      </c>
      <c r="F4" s="333" t="s">
        <v>70</v>
      </c>
      <c r="G4" s="333">
        <v>2</v>
      </c>
      <c r="H4" s="631"/>
      <c r="I4" s="334"/>
      <c r="J4" s="334"/>
      <c r="K4" s="616">
        <f>'3. BL Demand'!K4+'6. Preferred (Scenario Yr)'!K60+'6. Preferred (Scenario Yr)'!K107</f>
        <v>0.58179081193582527</v>
      </c>
      <c r="L4" s="327">
        <f>'3. BL Demand'!L4+'6. Preferred (Scenario Yr)'!L60+'6. Preferred (Scenario Yr)'!L107</f>
        <v>0.58179081193582527</v>
      </c>
      <c r="M4" s="327">
        <f>'3. BL Demand'!M4+'6. Preferred (Scenario Yr)'!M60+'6. Preferred (Scenario Yr)'!M107</f>
        <v>0.58179081193582527</v>
      </c>
      <c r="N4" s="327">
        <f>'3. BL Demand'!N4+'6. Preferred (Scenario Yr)'!N60+'6. Preferred (Scenario Yr)'!N107</f>
        <v>0.58179081193582527</v>
      </c>
      <c r="O4" s="327">
        <f>'3. BL Demand'!O4+'6. Preferred (Scenario Yr)'!O60+'6. Preferred (Scenario Yr)'!O107</f>
        <v>0.58179081193582527</v>
      </c>
      <c r="P4" s="327">
        <f>'3. BL Demand'!P4+'6. Preferred (Scenario Yr)'!P60+'6. Preferred (Scenario Yr)'!P107</f>
        <v>0.58179081193582527</v>
      </c>
      <c r="Q4" s="327">
        <f>'3. BL Demand'!Q4+'6. Preferred (Scenario Yr)'!Q60+'6. Preferred (Scenario Yr)'!Q107</f>
        <v>0.58179081193582527</v>
      </c>
      <c r="R4" s="327">
        <f>'3. BL Demand'!R4+'6. Preferred (Scenario Yr)'!R60+'6. Preferred (Scenario Yr)'!R107</f>
        <v>0.58179081193582527</v>
      </c>
      <c r="S4" s="327">
        <f>'3. BL Demand'!S4+'6. Preferred (Scenario Yr)'!S60+'6. Preferred (Scenario Yr)'!S107</f>
        <v>0.58179081193582527</v>
      </c>
      <c r="T4" s="327">
        <f>'3. BL Demand'!T4+'6. Preferred (Scenario Yr)'!T60+'6. Preferred (Scenario Yr)'!T107</f>
        <v>0.58179081193582527</v>
      </c>
      <c r="U4" s="327">
        <f>'3. BL Demand'!U4+'6. Preferred (Scenario Yr)'!U60+'6. Preferred (Scenario Yr)'!U107</f>
        <v>0.58179081193582527</v>
      </c>
      <c r="V4" s="327">
        <f>'3. BL Demand'!V4+'6. Preferred (Scenario Yr)'!V60+'6. Preferred (Scenario Yr)'!V107</f>
        <v>0.58179081193582527</v>
      </c>
      <c r="W4" s="327">
        <f>'3. BL Demand'!W4+'6. Preferred (Scenario Yr)'!W60+'6. Preferred (Scenario Yr)'!W107</f>
        <v>0.58179081193582527</v>
      </c>
      <c r="X4" s="327">
        <f>'3. BL Demand'!X4+'6. Preferred (Scenario Yr)'!X60+'6. Preferred (Scenario Yr)'!X107</f>
        <v>0.58179081193582527</v>
      </c>
      <c r="Y4" s="327">
        <f>'3. BL Demand'!Y4+'6. Preferred (Scenario Yr)'!Y60+'6. Preferred (Scenario Yr)'!Y107</f>
        <v>0.58179081193582527</v>
      </c>
      <c r="Z4" s="327">
        <f>'3. BL Demand'!Z4+'6. Preferred (Scenario Yr)'!Z60+'6. Preferred (Scenario Yr)'!Z107</f>
        <v>0.58179081193582527</v>
      </c>
      <c r="AA4" s="327">
        <f>'3. BL Demand'!AA4+'6. Preferred (Scenario Yr)'!AA60+'6. Preferred (Scenario Yr)'!AA107</f>
        <v>0.58179081193582527</v>
      </c>
      <c r="AB4" s="327">
        <f>'3. BL Demand'!AB4+'6. Preferred (Scenario Yr)'!AB60+'6. Preferred (Scenario Yr)'!AB107</f>
        <v>0.58179081193582527</v>
      </c>
      <c r="AC4" s="327">
        <f>'3. BL Demand'!AC4+'6. Preferred (Scenario Yr)'!AC60+'6. Preferred (Scenario Yr)'!AC107</f>
        <v>0.58179081193582527</v>
      </c>
      <c r="AD4" s="327">
        <f>'3. BL Demand'!AD4+'6. Preferred (Scenario Yr)'!AD60+'6. Preferred (Scenario Yr)'!AD107</f>
        <v>0.58179081193582527</v>
      </c>
      <c r="AE4" s="327">
        <f>'3. BL Demand'!AE4+'6. Preferred (Scenario Yr)'!AE60+'6. Preferred (Scenario Yr)'!AE107</f>
        <v>0.58179081193582527</v>
      </c>
      <c r="AF4" s="327">
        <f>'3. BL Demand'!AF4+'6. Preferred (Scenario Yr)'!AF60+'6. Preferred (Scenario Yr)'!AF107</f>
        <v>0.58179081193582527</v>
      </c>
      <c r="AG4" s="327">
        <f>'3. BL Demand'!AG4+'6. Preferred (Scenario Yr)'!AG60+'6. Preferred (Scenario Yr)'!AG107</f>
        <v>0.58179081193582527</v>
      </c>
      <c r="AH4" s="327">
        <f>'3. BL Demand'!AH4+'6. Preferred (Scenario Yr)'!AH60+'6. Preferred (Scenario Yr)'!AH107</f>
        <v>0.58179081193582527</v>
      </c>
      <c r="AI4" s="327">
        <f>'3. BL Demand'!AI4+'6. Preferred (Scenario Yr)'!AI60+'6. Preferred (Scenario Yr)'!AI107</f>
        <v>0.58179081193582527</v>
      </c>
      <c r="AJ4" s="344">
        <f>'3. BL Demand'!AJ4+'6. Preferred (Scenario Yr)'!AJ60+'6. Preferred (Scenario Yr)'!AJ107</f>
        <v>0.58179081193582527</v>
      </c>
    </row>
    <row r="5" spans="1:36" x14ac:dyDescent="0.2">
      <c r="A5" s="306"/>
      <c r="B5" s="728"/>
      <c r="C5" s="380" t="s">
        <v>419</v>
      </c>
      <c r="D5" s="331" t="s">
        <v>420</v>
      </c>
      <c r="E5" s="261" t="s">
        <v>416</v>
      </c>
      <c r="F5" s="333" t="s">
        <v>70</v>
      </c>
      <c r="G5" s="333">
        <v>2</v>
      </c>
      <c r="H5" s="631"/>
      <c r="I5" s="334"/>
      <c r="J5" s="334"/>
      <c r="K5" s="616">
        <f>'3. BL Demand'!K5+'6. Preferred (Scenario Yr)'!K63+'6. Preferred (Scenario Yr)'!K110</f>
        <v>31.489643881621124</v>
      </c>
      <c r="L5" s="327">
        <f>'3. BL Demand'!L5+'6. Preferred (Scenario Yr)'!L63+'6. Preferred (Scenario Yr)'!L110</f>
        <v>33.39024048008622</v>
      </c>
      <c r="M5" s="327">
        <f>'3. BL Demand'!M5+'6. Preferred (Scenario Yr)'!M63+'6. Preferred (Scenario Yr)'!M110</f>
        <v>37.008915802562854</v>
      </c>
      <c r="N5" s="327">
        <f>'3. BL Demand'!N5+'6. Preferred (Scenario Yr)'!N63+'6. Preferred (Scenario Yr)'!N110</f>
        <v>41.027572627270175</v>
      </c>
      <c r="O5" s="327">
        <f>'3. BL Demand'!O5+'6. Preferred (Scenario Yr)'!O63+'6. Preferred (Scenario Yr)'!O110</f>
        <v>45.150056284213512</v>
      </c>
      <c r="P5" s="327">
        <f>'3. BL Demand'!P5+'6. Preferred (Scenario Yr)'!P63+'6. Preferred (Scenario Yr)'!P110</f>
        <v>49.39888145142239</v>
      </c>
      <c r="Q5" s="327">
        <f>'3. BL Demand'!Q5+'6. Preferred (Scenario Yr)'!Q63+'6. Preferred (Scenario Yr)'!Q110</f>
        <v>54.818898359445136</v>
      </c>
      <c r="R5" s="327">
        <f>'3. BL Demand'!R5+'6. Preferred (Scenario Yr)'!R63+'6. Preferred (Scenario Yr)'!R110</f>
        <v>61.468892628906339</v>
      </c>
      <c r="S5" s="327">
        <f>'3. BL Demand'!S5+'6. Preferred (Scenario Yr)'!S63+'6. Preferred (Scenario Yr)'!S110</f>
        <v>67.975645506705305</v>
      </c>
      <c r="T5" s="327">
        <f>'3. BL Demand'!T5+'6. Preferred (Scenario Yr)'!T63+'6. Preferred (Scenario Yr)'!T110</f>
        <v>74.469792153372026</v>
      </c>
      <c r="U5" s="327">
        <f>'3. BL Demand'!U5+'6. Preferred (Scenario Yr)'!U63+'6. Preferred (Scenario Yr)'!U110</f>
        <v>80.902402627120949</v>
      </c>
      <c r="V5" s="327">
        <f>'3. BL Demand'!V5+'6. Preferred (Scenario Yr)'!V63+'6. Preferred (Scenario Yr)'!V110</f>
        <v>86.741706537381418</v>
      </c>
      <c r="W5" s="327">
        <f>'3. BL Demand'!W5+'6. Preferred (Scenario Yr)'!W63+'6. Preferred (Scenario Yr)'!W110</f>
        <v>92.522368348456581</v>
      </c>
      <c r="X5" s="327">
        <f>'3. BL Demand'!X5+'6. Preferred (Scenario Yr)'!X63+'6. Preferred (Scenario Yr)'!X110</f>
        <v>98.261069950936957</v>
      </c>
      <c r="Y5" s="327">
        <f>'3. BL Demand'!Y5+'6. Preferred (Scenario Yr)'!Y63+'6. Preferred (Scenario Yr)'!Y110</f>
        <v>103.9648086824577</v>
      </c>
      <c r="Z5" s="327">
        <f>'3. BL Demand'!Z5+'6. Preferred (Scenario Yr)'!Z63+'6. Preferred (Scenario Yr)'!Z110</f>
        <v>103.70282475049322</v>
      </c>
      <c r="AA5" s="327">
        <f>'3. BL Demand'!AA5+'6. Preferred (Scenario Yr)'!AA63+'6. Preferred (Scenario Yr)'!AA110</f>
        <v>103.42444014486264</v>
      </c>
      <c r="AB5" s="327">
        <f>'3. BL Demand'!AB5+'6. Preferred (Scenario Yr)'!AB63+'6. Preferred (Scenario Yr)'!AB110</f>
        <v>103.14114238313273</v>
      </c>
      <c r="AC5" s="327">
        <f>'3. BL Demand'!AC5+'6. Preferred (Scenario Yr)'!AC63+'6. Preferred (Scenario Yr)'!AC110</f>
        <v>102.8593232571059</v>
      </c>
      <c r="AD5" s="327">
        <f>'3. BL Demand'!AD5+'6. Preferred (Scenario Yr)'!AD63+'6. Preferred (Scenario Yr)'!AD110</f>
        <v>102.58384077600053</v>
      </c>
      <c r="AE5" s="327">
        <f>'3. BL Demand'!AE5+'6. Preferred (Scenario Yr)'!AE63+'6. Preferred (Scenario Yr)'!AE110</f>
        <v>102.60381563473305</v>
      </c>
      <c r="AF5" s="327">
        <f>'3. BL Demand'!AF5+'6. Preferred (Scenario Yr)'!AF63+'6. Preferred (Scenario Yr)'!AF110</f>
        <v>102.66021883016842</v>
      </c>
      <c r="AG5" s="327">
        <f>'3. BL Demand'!AG5+'6. Preferred (Scenario Yr)'!AG63+'6. Preferred (Scenario Yr)'!AG110</f>
        <v>103.19215890525169</v>
      </c>
      <c r="AH5" s="327">
        <f>'3. BL Demand'!AH5+'6. Preferred (Scenario Yr)'!AH63+'6. Preferred (Scenario Yr)'!AH110</f>
        <v>103.72971781622542</v>
      </c>
      <c r="AI5" s="327">
        <f>'3. BL Demand'!AI5+'6. Preferred (Scenario Yr)'!AI63+'6. Preferred (Scenario Yr)'!AI110</f>
        <v>104.26450555109327</v>
      </c>
      <c r="AJ5" s="344">
        <f>'3. BL Demand'!AJ5+'6. Preferred (Scenario Yr)'!AJ63+'6. Preferred (Scenario Yr)'!AJ110</f>
        <v>104.7975567271541</v>
      </c>
    </row>
    <row r="6" spans="1:36" x14ac:dyDescent="0.2">
      <c r="A6" s="306"/>
      <c r="B6" s="728"/>
      <c r="C6" s="260" t="s">
        <v>421</v>
      </c>
      <c r="D6" s="331" t="s">
        <v>422</v>
      </c>
      <c r="E6" s="261" t="s">
        <v>416</v>
      </c>
      <c r="F6" s="333" t="s">
        <v>70</v>
      </c>
      <c r="G6" s="333">
        <v>2</v>
      </c>
      <c r="H6" s="631"/>
      <c r="I6" s="334"/>
      <c r="J6" s="334"/>
      <c r="K6" s="616">
        <f>'3. BL Demand'!K6+'6. Preferred (Scenario Yr)'!K82+'6. Preferred (Scenario Yr)'!K113</f>
        <v>93.003344580196895</v>
      </c>
      <c r="L6" s="327">
        <f>'3. BL Demand'!L6+'6. Preferred (Scenario Yr)'!L82+'6. Preferred (Scenario Yr)'!L113</f>
        <v>91.849013219118049</v>
      </c>
      <c r="M6" s="327">
        <f>'3. BL Demand'!M6+'6. Preferred (Scenario Yr)'!M82+'6. Preferred (Scenario Yr)'!M113</f>
        <v>88.830255927183771</v>
      </c>
      <c r="N6" s="327">
        <f>'3. BL Demand'!N6+'6. Preferred (Scenario Yr)'!N82+'6. Preferred (Scenario Yr)'!N113</f>
        <v>84.902501613292998</v>
      </c>
      <c r="O6" s="327">
        <f>'3. BL Demand'!O6+'6. Preferred (Scenario Yr)'!O82+'6. Preferred (Scenario Yr)'!O113</f>
        <v>80.462785639912596</v>
      </c>
      <c r="P6" s="327">
        <f>'3. BL Demand'!P6+'6. Preferred (Scenario Yr)'!P82+'6. Preferred (Scenario Yr)'!P113</f>
        <v>75.998717610646892</v>
      </c>
      <c r="Q6" s="327">
        <f>'3. BL Demand'!Q6+'6. Preferred (Scenario Yr)'!Q82+'6. Preferred (Scenario Yr)'!Q113</f>
        <v>68.774339486762671</v>
      </c>
      <c r="R6" s="327">
        <f>'3. BL Demand'!R6+'6. Preferred (Scenario Yr)'!R82+'6. Preferred (Scenario Yr)'!R113</f>
        <v>61.600154706000211</v>
      </c>
      <c r="S6" s="327">
        <f>'3. BL Demand'!S6+'6. Preferred (Scenario Yr)'!S82+'6. Preferred (Scenario Yr)'!S113</f>
        <v>54.457554492991918</v>
      </c>
      <c r="T6" s="327">
        <f>'3. BL Demand'!T6+'6. Preferred (Scenario Yr)'!T82+'6. Preferred (Scenario Yr)'!T113</f>
        <v>47.351503975236142</v>
      </c>
      <c r="U6" s="327">
        <f>'3. BL Demand'!U6+'6. Preferred (Scenario Yr)'!U82+'6. Preferred (Scenario Yr)'!U113</f>
        <v>40.275303942492556</v>
      </c>
      <c r="V6" s="327">
        <f>'3. BL Demand'!V6+'6. Preferred (Scenario Yr)'!V82+'6. Preferred (Scenario Yr)'!V113</f>
        <v>33.228224028823668</v>
      </c>
      <c r="W6" s="327">
        <f>'3. BL Demand'!W6+'6. Preferred (Scenario Yr)'!W82+'6. Preferred (Scenario Yr)'!W113</f>
        <v>26.206049936996237</v>
      </c>
      <c r="X6" s="327">
        <f>'3. BL Demand'!X6+'6. Preferred (Scenario Yr)'!X82+'6. Preferred (Scenario Yr)'!X113</f>
        <v>19.208917699145957</v>
      </c>
      <c r="Y6" s="327">
        <f>'3. BL Demand'!Y6+'6. Preferred (Scenario Yr)'!Y82+'6. Preferred (Scenario Yr)'!Y113</f>
        <v>12.225506948213138</v>
      </c>
      <c r="Z6" s="327">
        <f>'3. BL Demand'!Z6+'6. Preferred (Scenario Yr)'!Z82+'6. Preferred (Scenario Yr)'!Z113</f>
        <v>12.153863388808233</v>
      </c>
      <c r="AA6" s="327">
        <f>'3. BL Demand'!AA6+'6. Preferred (Scenario Yr)'!AA82+'6. Preferred (Scenario Yr)'!AA113</f>
        <v>12.067258596701961</v>
      </c>
      <c r="AB6" s="327">
        <f>'3. BL Demand'!AB6+'6. Preferred (Scenario Yr)'!AB82+'6. Preferred (Scenario Yr)'!AB113</f>
        <v>11.980033693837512</v>
      </c>
      <c r="AC6" s="327">
        <f>'3. BL Demand'!AC6+'6. Preferred (Scenario Yr)'!AC82+'6. Preferred (Scenario Yr)'!AC113</f>
        <v>11.899590172192816</v>
      </c>
      <c r="AD6" s="327">
        <f>'3. BL Demand'!AD6+'6. Preferred (Scenario Yr)'!AD82+'6. Preferred (Scenario Yr)'!AD113</f>
        <v>11.837990428872459</v>
      </c>
      <c r="AE6" s="327">
        <f>'3. BL Demand'!AE6+'6. Preferred (Scenario Yr)'!AE82+'6. Preferred (Scenario Yr)'!AE113</f>
        <v>11.799024964133466</v>
      </c>
      <c r="AF6" s="327">
        <f>'3. BL Demand'!AF6+'6. Preferred (Scenario Yr)'!AF82+'6. Preferred (Scenario Yr)'!AF113</f>
        <v>11.75513469135683</v>
      </c>
      <c r="AG6" s="327">
        <f>'3. BL Demand'!AG6+'6. Preferred (Scenario Yr)'!AG82+'6. Preferred (Scenario Yr)'!AG113</f>
        <v>11.719823097747309</v>
      </c>
      <c r="AH6" s="327">
        <f>'3. BL Demand'!AH6+'6. Preferred (Scenario Yr)'!AH82+'6. Preferred (Scenario Yr)'!AH113</f>
        <v>11.70125466113079</v>
      </c>
      <c r="AI6" s="327">
        <f>'3. BL Demand'!AI6+'6. Preferred (Scenario Yr)'!AI82+'6. Preferred (Scenario Yr)'!AI113</f>
        <v>11.685632033233745</v>
      </c>
      <c r="AJ6" s="344">
        <f>'3. BL Demand'!AJ6+'6. Preferred (Scenario Yr)'!AJ82+'6. Preferred (Scenario Yr)'!AJ113</f>
        <v>11.67319143735223</v>
      </c>
    </row>
    <row r="7" spans="1:36" x14ac:dyDescent="0.2">
      <c r="A7" s="306"/>
      <c r="B7" s="728"/>
      <c r="C7" s="260" t="s">
        <v>423</v>
      </c>
      <c r="D7" s="331" t="s">
        <v>193</v>
      </c>
      <c r="E7" s="332" t="s">
        <v>424</v>
      </c>
      <c r="F7" s="333" t="s">
        <v>70</v>
      </c>
      <c r="G7" s="333">
        <v>2</v>
      </c>
      <c r="H7" s="631"/>
      <c r="I7" s="334"/>
      <c r="J7" s="334"/>
      <c r="K7" s="616">
        <f t="shared" ref="K7:AJ10" si="0">K3-K30</f>
        <v>32.260253367281017</v>
      </c>
      <c r="L7" s="327">
        <f t="shared" si="0"/>
        <v>30.309208536038213</v>
      </c>
      <c r="M7" s="327">
        <f t="shared" si="0"/>
        <v>30.452713514594713</v>
      </c>
      <c r="N7" s="327">
        <f t="shared" si="0"/>
        <v>30.208802500989414</v>
      </c>
      <c r="O7" s="327">
        <f t="shared" si="0"/>
        <v>31.410337177213613</v>
      </c>
      <c r="P7" s="327">
        <f t="shared" si="0"/>
        <v>31.183585038945115</v>
      </c>
      <c r="Q7" s="327">
        <f t="shared" si="0"/>
        <v>31.346068570077115</v>
      </c>
      <c r="R7" s="327">
        <f t="shared" si="0"/>
        <v>31.241891905389014</v>
      </c>
      <c r="S7" s="327">
        <f t="shared" si="0"/>
        <v>31.616351171991315</v>
      </c>
      <c r="T7" s="327">
        <f t="shared" si="0"/>
        <v>31.498696932674918</v>
      </c>
      <c r="U7" s="327">
        <f t="shared" si="0"/>
        <v>31.911534954008417</v>
      </c>
      <c r="V7" s="327">
        <f t="shared" si="0"/>
        <v>31.427862984243315</v>
      </c>
      <c r="W7" s="327">
        <f t="shared" si="0"/>
        <v>31.719876683069018</v>
      </c>
      <c r="X7" s="327">
        <f t="shared" si="0"/>
        <v>31.507175005860518</v>
      </c>
      <c r="Y7" s="327">
        <f t="shared" si="0"/>
        <v>32.138679731335813</v>
      </c>
      <c r="Z7" s="327">
        <f t="shared" si="0"/>
        <v>31.753462608100413</v>
      </c>
      <c r="AA7" s="327">
        <f t="shared" si="0"/>
        <v>31.399900707018016</v>
      </c>
      <c r="AB7" s="327">
        <f t="shared" si="0"/>
        <v>31.908974879043811</v>
      </c>
      <c r="AC7" s="327">
        <f t="shared" si="0"/>
        <v>31.943192057946412</v>
      </c>
      <c r="AD7" s="327">
        <f t="shared" si="0"/>
        <v>31.660751655720119</v>
      </c>
      <c r="AE7" s="327">
        <f t="shared" si="0"/>
        <v>32.272578753494813</v>
      </c>
      <c r="AF7" s="327">
        <f t="shared" si="0"/>
        <v>31.859637213032613</v>
      </c>
      <c r="AG7" s="327">
        <f t="shared" si="0"/>
        <v>32.260837728457012</v>
      </c>
      <c r="AH7" s="327">
        <f t="shared" si="0"/>
        <v>31.534189237589811</v>
      </c>
      <c r="AI7" s="327">
        <f t="shared" si="0"/>
        <v>32.020695662381819</v>
      </c>
      <c r="AJ7" s="344">
        <f t="shared" si="0"/>
        <v>32.287980950496511</v>
      </c>
    </row>
    <row r="8" spans="1:36" x14ac:dyDescent="0.2">
      <c r="A8" s="306"/>
      <c r="B8" s="728"/>
      <c r="C8" s="260" t="s">
        <v>425</v>
      </c>
      <c r="D8" s="331" t="s">
        <v>196</v>
      </c>
      <c r="E8" s="332" t="s">
        <v>426</v>
      </c>
      <c r="F8" s="333" t="s">
        <v>70</v>
      </c>
      <c r="G8" s="333">
        <v>2</v>
      </c>
      <c r="H8" s="631"/>
      <c r="I8" s="334"/>
      <c r="J8" s="334"/>
      <c r="K8" s="616">
        <f t="shared" si="0"/>
        <v>0.52656748748830751</v>
      </c>
      <c r="L8" s="327">
        <f t="shared" si="0"/>
        <v>0.52656748748830751</v>
      </c>
      <c r="M8" s="327">
        <f t="shared" si="0"/>
        <v>0.52656748748830751</v>
      </c>
      <c r="N8" s="327">
        <f t="shared" si="0"/>
        <v>0.52656748748830751</v>
      </c>
      <c r="O8" s="327">
        <f t="shared" si="0"/>
        <v>0.52656748748830751</v>
      </c>
      <c r="P8" s="327">
        <f t="shared" si="0"/>
        <v>0.52656748748830751</v>
      </c>
      <c r="Q8" s="327">
        <f t="shared" si="0"/>
        <v>0.52656748748830751</v>
      </c>
      <c r="R8" s="327">
        <f t="shared" si="0"/>
        <v>0.52656748748830751</v>
      </c>
      <c r="S8" s="327">
        <f t="shared" si="0"/>
        <v>0.52656748748830751</v>
      </c>
      <c r="T8" s="327">
        <f t="shared" si="0"/>
        <v>0.52656748748830751</v>
      </c>
      <c r="U8" s="327">
        <f t="shared" si="0"/>
        <v>0.52656748748830751</v>
      </c>
      <c r="V8" s="327">
        <f t="shared" si="0"/>
        <v>0.52656748748830751</v>
      </c>
      <c r="W8" s="327">
        <f t="shared" si="0"/>
        <v>0.52656748748830751</v>
      </c>
      <c r="X8" s="327">
        <f t="shared" si="0"/>
        <v>0.52656748748830751</v>
      </c>
      <c r="Y8" s="327">
        <f t="shared" si="0"/>
        <v>0.52656748748830751</v>
      </c>
      <c r="Z8" s="327">
        <f t="shared" si="0"/>
        <v>0.52656748748830751</v>
      </c>
      <c r="AA8" s="327">
        <f t="shared" si="0"/>
        <v>0.52656748748830751</v>
      </c>
      <c r="AB8" s="327">
        <f t="shared" si="0"/>
        <v>0.52656748748830751</v>
      </c>
      <c r="AC8" s="327">
        <f t="shared" si="0"/>
        <v>0.52656748748830751</v>
      </c>
      <c r="AD8" s="327">
        <f t="shared" si="0"/>
        <v>0.52656748748830751</v>
      </c>
      <c r="AE8" s="327">
        <f t="shared" si="0"/>
        <v>0.52656748748830751</v>
      </c>
      <c r="AF8" s="327">
        <f t="shared" si="0"/>
        <v>0.52656748748830751</v>
      </c>
      <c r="AG8" s="327">
        <f t="shared" si="0"/>
        <v>0.52656748748830751</v>
      </c>
      <c r="AH8" s="327">
        <f t="shared" si="0"/>
        <v>0.52656748748830751</v>
      </c>
      <c r="AI8" s="327">
        <f t="shared" si="0"/>
        <v>0.52656748748830751</v>
      </c>
      <c r="AJ8" s="344">
        <f t="shared" si="0"/>
        <v>0.52656748748830751</v>
      </c>
    </row>
    <row r="9" spans="1:36" x14ac:dyDescent="0.2">
      <c r="A9" s="306"/>
      <c r="B9" s="728"/>
      <c r="C9" s="260" t="s">
        <v>78</v>
      </c>
      <c r="D9" s="331" t="s">
        <v>198</v>
      </c>
      <c r="E9" s="332" t="s">
        <v>427</v>
      </c>
      <c r="F9" s="333" t="s">
        <v>70</v>
      </c>
      <c r="G9" s="333">
        <v>2</v>
      </c>
      <c r="H9" s="631"/>
      <c r="I9" s="334"/>
      <c r="J9" s="334"/>
      <c r="K9" s="616">
        <f t="shared" si="0"/>
        <v>28.550358446223168</v>
      </c>
      <c r="L9" s="327">
        <f t="shared" si="0"/>
        <v>30.450955044688264</v>
      </c>
      <c r="M9" s="327">
        <f>M5-M32</f>
        <v>34.069630367164898</v>
      </c>
      <c r="N9" s="327">
        <f t="shared" si="0"/>
        <v>38.088287191872219</v>
      </c>
      <c r="O9" s="327">
        <f t="shared" si="0"/>
        <v>42.210770848815557</v>
      </c>
      <c r="P9" s="327">
        <f t="shared" si="0"/>
        <v>46.459596016024435</v>
      </c>
      <c r="Q9" s="327">
        <f t="shared" si="0"/>
        <v>51.87961292404718</v>
      </c>
      <c r="R9" s="327">
        <f t="shared" si="0"/>
        <v>58.529607193508383</v>
      </c>
      <c r="S9" s="327">
        <f t="shared" si="0"/>
        <v>65.036360071307342</v>
      </c>
      <c r="T9" s="327">
        <f t="shared" si="0"/>
        <v>71.530506717974063</v>
      </c>
      <c r="U9" s="327">
        <f t="shared" si="0"/>
        <v>77.963117191722986</v>
      </c>
      <c r="V9" s="327">
        <f t="shared" si="0"/>
        <v>83.802421101983455</v>
      </c>
      <c r="W9" s="327">
        <f t="shared" si="0"/>
        <v>89.583082913058618</v>
      </c>
      <c r="X9" s="327">
        <f t="shared" si="0"/>
        <v>95.321784515538994</v>
      </c>
      <c r="Y9" s="327">
        <f t="shared" si="0"/>
        <v>101.02552324705974</v>
      </c>
      <c r="Z9" s="327">
        <f t="shared" si="0"/>
        <v>100.76353931509526</v>
      </c>
      <c r="AA9" s="327">
        <f t="shared" si="0"/>
        <v>100.48515470946468</v>
      </c>
      <c r="AB9" s="327">
        <f t="shared" si="0"/>
        <v>100.20185694773477</v>
      </c>
      <c r="AC9" s="327">
        <f t="shared" si="0"/>
        <v>99.920037821707936</v>
      </c>
      <c r="AD9" s="327">
        <f t="shared" si="0"/>
        <v>99.644555340602565</v>
      </c>
      <c r="AE9" s="327">
        <f t="shared" si="0"/>
        <v>99.66453019933509</v>
      </c>
      <c r="AF9" s="327">
        <f t="shared" si="0"/>
        <v>99.720933394770455</v>
      </c>
      <c r="AG9" s="327">
        <f t="shared" si="0"/>
        <v>100.25287346985372</v>
      </c>
      <c r="AH9" s="327">
        <f t="shared" si="0"/>
        <v>100.79043238082745</v>
      </c>
      <c r="AI9" s="327">
        <f t="shared" si="0"/>
        <v>101.3252201156953</v>
      </c>
      <c r="AJ9" s="344">
        <f t="shared" si="0"/>
        <v>101.85827129175614</v>
      </c>
    </row>
    <row r="10" spans="1:36" x14ac:dyDescent="0.2">
      <c r="A10" s="306"/>
      <c r="B10" s="728"/>
      <c r="C10" s="260" t="s">
        <v>75</v>
      </c>
      <c r="D10" s="331" t="s">
        <v>200</v>
      </c>
      <c r="E10" s="332" t="s">
        <v>428</v>
      </c>
      <c r="F10" s="333" t="s">
        <v>70</v>
      </c>
      <c r="G10" s="333">
        <v>2</v>
      </c>
      <c r="H10" s="631"/>
      <c r="I10" s="334"/>
      <c r="J10" s="334"/>
      <c r="K10" s="616">
        <f t="shared" si="0"/>
        <v>85.350423666276185</v>
      </c>
      <c r="L10" s="327">
        <f t="shared" si="0"/>
        <v>84.19609230519734</v>
      </c>
      <c r="M10" s="327">
        <f t="shared" si="0"/>
        <v>81.177335013263061</v>
      </c>
      <c r="N10" s="327">
        <f t="shared" si="0"/>
        <v>77.249580699372288</v>
      </c>
      <c r="O10" s="327">
        <f t="shared" si="0"/>
        <v>72.809864725991886</v>
      </c>
      <c r="P10" s="327">
        <f t="shared" si="0"/>
        <v>68.345796696726183</v>
      </c>
      <c r="Q10" s="327">
        <f t="shared" si="0"/>
        <v>61.121418572841961</v>
      </c>
      <c r="R10" s="327">
        <f t="shared" si="0"/>
        <v>53.947233792079501</v>
      </c>
      <c r="S10" s="327">
        <f t="shared" si="0"/>
        <v>46.804633579071208</v>
      </c>
      <c r="T10" s="327">
        <f t="shared" si="0"/>
        <v>39.698583061315432</v>
      </c>
      <c r="U10" s="327">
        <f t="shared" si="0"/>
        <v>32.622383028571846</v>
      </c>
      <c r="V10" s="327">
        <f t="shared" si="0"/>
        <v>25.575303114902958</v>
      </c>
      <c r="W10" s="327">
        <f t="shared" si="0"/>
        <v>18.553129023075527</v>
      </c>
      <c r="X10" s="327">
        <f t="shared" si="0"/>
        <v>11.555996785225249</v>
      </c>
      <c r="Y10" s="327">
        <f t="shared" si="0"/>
        <v>4.5725860342924296</v>
      </c>
      <c r="Z10" s="327">
        <f t="shared" si="0"/>
        <v>4.5009424748875251</v>
      </c>
      <c r="AA10" s="327">
        <f t="shared" si="0"/>
        <v>4.4143376827812535</v>
      </c>
      <c r="AB10" s="327">
        <f t="shared" si="0"/>
        <v>4.3271127799168045</v>
      </c>
      <c r="AC10" s="327">
        <f t="shared" si="0"/>
        <v>4.2466692582721084</v>
      </c>
      <c r="AD10" s="327">
        <f t="shared" si="0"/>
        <v>4.1850695149517509</v>
      </c>
      <c r="AE10" s="327">
        <f t="shared" si="0"/>
        <v>4.1461040502127577</v>
      </c>
      <c r="AF10" s="327">
        <f t="shared" si="0"/>
        <v>4.1022137774361216</v>
      </c>
      <c r="AG10" s="327">
        <f t="shared" si="0"/>
        <v>4.0669021838266008</v>
      </c>
      <c r="AH10" s="327">
        <f t="shared" si="0"/>
        <v>4.0483337472100818</v>
      </c>
      <c r="AI10" s="327">
        <f t="shared" si="0"/>
        <v>4.0327111193130367</v>
      </c>
      <c r="AJ10" s="344">
        <f t="shared" si="0"/>
        <v>4.0202705234315221</v>
      </c>
    </row>
    <row r="11" spans="1:36" x14ac:dyDescent="0.2">
      <c r="A11" s="306"/>
      <c r="B11" s="728"/>
      <c r="C11" s="445" t="s">
        <v>429</v>
      </c>
      <c r="D11" s="446" t="s">
        <v>203</v>
      </c>
      <c r="E11" s="524" t="s">
        <v>430</v>
      </c>
      <c r="F11" s="519" t="s">
        <v>431</v>
      </c>
      <c r="G11" s="519">
        <v>1</v>
      </c>
      <c r="H11" s="525"/>
      <c r="I11" s="525"/>
      <c r="J11" s="525"/>
      <c r="K11" s="666" t="s">
        <v>117</v>
      </c>
      <c r="L11" s="526" t="s">
        <v>117</v>
      </c>
      <c r="M11" s="526" t="s">
        <v>117</v>
      </c>
      <c r="N11" s="526" t="s">
        <v>117</v>
      </c>
      <c r="O11" s="526" t="s">
        <v>117</v>
      </c>
      <c r="P11" s="526" t="s">
        <v>117</v>
      </c>
      <c r="Q11" s="526" t="s">
        <v>117</v>
      </c>
      <c r="R11" s="526" t="s">
        <v>117</v>
      </c>
      <c r="S11" s="526" t="s">
        <v>117</v>
      </c>
      <c r="T11" s="526" t="s">
        <v>117</v>
      </c>
      <c r="U11" s="526" t="s">
        <v>117</v>
      </c>
      <c r="V11" s="526" t="s">
        <v>117</v>
      </c>
      <c r="W11" s="526" t="s">
        <v>117</v>
      </c>
      <c r="X11" s="526" t="s">
        <v>117</v>
      </c>
      <c r="Y11" s="526" t="s">
        <v>117</v>
      </c>
      <c r="Z11" s="526" t="s">
        <v>117</v>
      </c>
      <c r="AA11" s="526" t="s">
        <v>117</v>
      </c>
      <c r="AB11" s="526" t="s">
        <v>117</v>
      </c>
      <c r="AC11" s="526" t="s">
        <v>117</v>
      </c>
      <c r="AD11" s="526" t="s">
        <v>117</v>
      </c>
      <c r="AE11" s="526" t="s">
        <v>117</v>
      </c>
      <c r="AF11" s="526" t="s">
        <v>117</v>
      </c>
      <c r="AG11" s="526" t="s">
        <v>117</v>
      </c>
      <c r="AH11" s="526" t="s">
        <v>117</v>
      </c>
      <c r="AI11" s="526" t="s">
        <v>117</v>
      </c>
      <c r="AJ11" s="450" t="s">
        <v>117</v>
      </c>
    </row>
    <row r="12" spans="1:36" ht="15.75" thickBot="1" x14ac:dyDescent="0.25">
      <c r="A12" s="306"/>
      <c r="B12" s="728"/>
      <c r="C12" s="445" t="s">
        <v>432</v>
      </c>
      <c r="D12" s="446" t="s">
        <v>206</v>
      </c>
      <c r="E12" s="527" t="s">
        <v>430</v>
      </c>
      <c r="F12" s="519" t="s">
        <v>117</v>
      </c>
      <c r="G12" s="519">
        <v>1</v>
      </c>
      <c r="H12" s="525"/>
      <c r="I12" s="525"/>
      <c r="J12" s="525"/>
      <c r="K12" s="666" t="s">
        <v>117</v>
      </c>
      <c r="L12" s="526" t="s">
        <v>117</v>
      </c>
      <c r="M12" s="526" t="s">
        <v>117</v>
      </c>
      <c r="N12" s="526" t="s">
        <v>117</v>
      </c>
      <c r="O12" s="526" t="s">
        <v>117</v>
      </c>
      <c r="P12" s="526" t="s">
        <v>117</v>
      </c>
      <c r="Q12" s="526" t="s">
        <v>117</v>
      </c>
      <c r="R12" s="526" t="s">
        <v>117</v>
      </c>
      <c r="S12" s="526" t="s">
        <v>117</v>
      </c>
      <c r="T12" s="526" t="s">
        <v>117</v>
      </c>
      <c r="U12" s="526" t="s">
        <v>117</v>
      </c>
      <c r="V12" s="526" t="s">
        <v>117</v>
      </c>
      <c r="W12" s="526" t="s">
        <v>117</v>
      </c>
      <c r="X12" s="526" t="s">
        <v>117</v>
      </c>
      <c r="Y12" s="526" t="s">
        <v>117</v>
      </c>
      <c r="Z12" s="526" t="s">
        <v>117</v>
      </c>
      <c r="AA12" s="526" t="s">
        <v>117</v>
      </c>
      <c r="AB12" s="526" t="s">
        <v>117</v>
      </c>
      <c r="AC12" s="526" t="s">
        <v>117</v>
      </c>
      <c r="AD12" s="526" t="s">
        <v>117</v>
      </c>
      <c r="AE12" s="526" t="s">
        <v>117</v>
      </c>
      <c r="AF12" s="526" t="s">
        <v>117</v>
      </c>
      <c r="AG12" s="526" t="s">
        <v>117</v>
      </c>
      <c r="AH12" s="526" t="s">
        <v>117</v>
      </c>
      <c r="AI12" s="526" t="s">
        <v>117</v>
      </c>
      <c r="AJ12" s="528" t="s">
        <v>117</v>
      </c>
    </row>
    <row r="13" spans="1:36" x14ac:dyDescent="0.2">
      <c r="A13" s="306"/>
      <c r="B13" s="727" t="s">
        <v>207</v>
      </c>
      <c r="C13" s="260" t="s">
        <v>433</v>
      </c>
      <c r="D13" s="331" t="s">
        <v>209</v>
      </c>
      <c r="E13" s="332" t="s">
        <v>434</v>
      </c>
      <c r="F13" s="451" t="s">
        <v>211</v>
      </c>
      <c r="G13" s="451">
        <v>1</v>
      </c>
      <c r="H13" s="675"/>
      <c r="I13" s="529"/>
      <c r="J13" s="529"/>
      <c r="K13" s="667">
        <f>ROUND((K9*1000000)/(K54*1000),0)</f>
        <v>136</v>
      </c>
      <c r="L13" s="530">
        <f t="shared" ref="L13:AJ13" si="1">ROUND((L9*1000000)/(L54*1000),0)</f>
        <v>136</v>
      </c>
      <c r="M13" s="530">
        <f t="shared" si="1"/>
        <v>137</v>
      </c>
      <c r="N13" s="530">
        <f t="shared" si="1"/>
        <v>137</v>
      </c>
      <c r="O13" s="530">
        <f t="shared" si="1"/>
        <v>138</v>
      </c>
      <c r="P13" s="530">
        <f t="shared" si="1"/>
        <v>137</v>
      </c>
      <c r="Q13" s="530">
        <f t="shared" si="1"/>
        <v>134</v>
      </c>
      <c r="R13" s="530">
        <f t="shared" si="1"/>
        <v>134</v>
      </c>
      <c r="S13" s="530">
        <f t="shared" si="1"/>
        <v>134</v>
      </c>
      <c r="T13" s="530">
        <f t="shared" si="1"/>
        <v>134</v>
      </c>
      <c r="U13" s="530">
        <f t="shared" si="1"/>
        <v>134</v>
      </c>
      <c r="V13" s="530">
        <f t="shared" si="1"/>
        <v>133</v>
      </c>
      <c r="W13" s="530">
        <f t="shared" si="1"/>
        <v>132</v>
      </c>
      <c r="X13" s="530">
        <f t="shared" si="1"/>
        <v>131</v>
      </c>
      <c r="Y13" s="530">
        <f t="shared" si="1"/>
        <v>130</v>
      </c>
      <c r="Z13" s="530">
        <f t="shared" si="1"/>
        <v>129</v>
      </c>
      <c r="AA13" s="530">
        <f t="shared" si="1"/>
        <v>128</v>
      </c>
      <c r="AB13" s="530">
        <f t="shared" si="1"/>
        <v>127</v>
      </c>
      <c r="AC13" s="530">
        <f t="shared" si="1"/>
        <v>126</v>
      </c>
      <c r="AD13" s="530">
        <f t="shared" si="1"/>
        <v>125</v>
      </c>
      <c r="AE13" s="530">
        <f t="shared" si="1"/>
        <v>125</v>
      </c>
      <c r="AF13" s="530">
        <f t="shared" si="1"/>
        <v>124</v>
      </c>
      <c r="AG13" s="530">
        <f t="shared" si="1"/>
        <v>124</v>
      </c>
      <c r="AH13" s="530">
        <f t="shared" si="1"/>
        <v>124</v>
      </c>
      <c r="AI13" s="530">
        <f t="shared" si="1"/>
        <v>124</v>
      </c>
      <c r="AJ13" s="604">
        <f t="shared" si="1"/>
        <v>124</v>
      </c>
    </row>
    <row r="14" spans="1:36" x14ac:dyDescent="0.2">
      <c r="A14" s="306"/>
      <c r="B14" s="728"/>
      <c r="C14" s="263" t="s">
        <v>435</v>
      </c>
      <c r="D14" s="398" t="s">
        <v>213</v>
      </c>
      <c r="E14" s="531" t="s">
        <v>436</v>
      </c>
      <c r="F14" s="451" t="s">
        <v>211</v>
      </c>
      <c r="G14" s="451">
        <v>1</v>
      </c>
      <c r="H14" s="663"/>
      <c r="I14" s="529"/>
      <c r="J14" s="529"/>
      <c r="K14" s="667">
        <f>K$13*'3. BL Demand'!K14/'3. BL Demand'!K$13</f>
        <v>32.124979414839316</v>
      </c>
      <c r="L14" s="532">
        <f>L$13*'3. BL Demand'!L14/'3. BL Demand'!L$13</f>
        <v>31.918816344490384</v>
      </c>
      <c r="M14" s="532">
        <f>M$13*'3. BL Demand'!M14/'3. BL Demand'!M$13</f>
        <v>31.945740012204986</v>
      </c>
      <c r="N14" s="532">
        <f>N$13*'3. BL Demand'!N14/'3. BL Demand'!N$13</f>
        <v>31.737889994120263</v>
      </c>
      <c r="O14" s="532">
        <f>O$13*'3. BL Demand'!O14/'3. BL Demand'!O$13</f>
        <v>31.760127333365038</v>
      </c>
      <c r="P14" s="532">
        <f>P$13*'3. BL Demand'!P14/'3. BL Demand'!P$13</f>
        <v>31.322032473198337</v>
      </c>
      <c r="Q14" s="532">
        <f>Q$13*'3. BL Demand'!Q14/'3. BL Demand'!Q$13</f>
        <v>30.432731132392146</v>
      </c>
      <c r="R14" s="532">
        <f>R$13*'3. BL Demand'!R14/'3. BL Demand'!R$13</f>
        <v>30.229309225920602</v>
      </c>
      <c r="S14" s="532">
        <f>S$13*'3. BL Demand'!S14/'3. BL Demand'!S$13</f>
        <v>30.025900345784908</v>
      </c>
      <c r="T14" s="532">
        <f>T$13*'3. BL Demand'!T14/'3. BL Demand'!T$13</f>
        <v>29.822521969446182</v>
      </c>
      <c r="U14" s="532">
        <f>U$13*'3. BL Demand'!U14/'3. BL Demand'!U$13</f>
        <v>29.619191532609843</v>
      </c>
      <c r="V14" s="532">
        <f>V$13*'3. BL Demand'!V14/'3. BL Demand'!V$13</f>
        <v>29.196404585801524</v>
      </c>
      <c r="W14" s="532">
        <f>W$13*'3. BL Demand'!W14/'3. BL Demand'!W$13</f>
        <v>28.77673288065083</v>
      </c>
      <c r="X14" s="532">
        <f>X$13*'3. BL Demand'!X14/'3. BL Demand'!X$13</f>
        <v>28.360191463328938</v>
      </c>
      <c r="Y14" s="532">
        <f>Y$13*'3. BL Demand'!Y14/'3. BL Demand'!Y$13</f>
        <v>27.946794806448718</v>
      </c>
      <c r="Z14" s="532">
        <f>Z$13*'3. BL Demand'!Z14/'3. BL Demand'!Z$13</f>
        <v>27.536556807081471</v>
      </c>
      <c r="AA14" s="532">
        <f>AA$13*'3. BL Demand'!AA14/'3. BL Demand'!AA$13</f>
        <v>27.129490784991365</v>
      </c>
      <c r="AB14" s="532">
        <f>AB$13*'3. BL Demand'!AB14/'3. BL Demand'!AB$13</f>
        <v>26.725609481088725</v>
      </c>
      <c r="AC14" s="532">
        <f>AC$13*'3. BL Demand'!AC14/'3. BL Demand'!AC$13</f>
        <v>26.324925056103403</v>
      </c>
      <c r="AD14" s="532">
        <f>AD$13*'3. BL Demand'!AD14/'3. BL Demand'!AD$13</f>
        <v>25.927449089478436</v>
      </c>
      <c r="AE14" s="532">
        <f>AE$13*'3. BL Demand'!AE14/'3. BL Demand'!AE$13</f>
        <v>25.739105421859417</v>
      </c>
      <c r="AF14" s="532">
        <f>AF$13*'3. BL Demand'!AF14/'3. BL Demand'!AF$13</f>
        <v>25.346573790707239</v>
      </c>
      <c r="AG14" s="532">
        <f>AG$13*'3. BL Demand'!AG14/'3. BL Demand'!AG$13</f>
        <v>25.16018848961825</v>
      </c>
      <c r="AH14" s="532">
        <f>AH$13*'3. BL Demand'!AH14/'3. BL Demand'!AH$13</f>
        <v>24.974051941081637</v>
      </c>
      <c r="AI14" s="532">
        <f>AI$13*'3. BL Demand'!AI14/'3. BL Demand'!AI$13</f>
        <v>24.788179316875723</v>
      </c>
      <c r="AJ14" s="454">
        <f>AJ$13*'3. BL Demand'!AJ14/'3. BL Demand'!AJ$13</f>
        <v>24.602585690971562</v>
      </c>
    </row>
    <row r="15" spans="1:36" x14ac:dyDescent="0.2">
      <c r="A15" s="306"/>
      <c r="B15" s="728"/>
      <c r="C15" s="263" t="s">
        <v>437</v>
      </c>
      <c r="D15" s="398" t="s">
        <v>215</v>
      </c>
      <c r="E15" s="531" t="s">
        <v>436</v>
      </c>
      <c r="F15" s="451" t="s">
        <v>211</v>
      </c>
      <c r="G15" s="451">
        <v>1</v>
      </c>
      <c r="H15" s="663"/>
      <c r="I15" s="529"/>
      <c r="J15" s="529"/>
      <c r="K15" s="667">
        <f>K$13*'3. BL Demand'!K15/'3. BL Demand'!K$13</f>
        <v>59.871721128965966</v>
      </c>
      <c r="L15" s="532">
        <f>L$13*'3. BL Demand'!L15/'3. BL Demand'!L$13</f>
        <v>60.060011774854829</v>
      </c>
      <c r="M15" s="532">
        <f>M$13*'3. BL Demand'!M15/'3. BL Demand'!M$13</f>
        <v>60.693220023394097</v>
      </c>
      <c r="N15" s="532">
        <f>N$13*'3. BL Demand'!N15/'3. BL Demand'!N$13</f>
        <v>60.886711456022489</v>
      </c>
      <c r="O15" s="532">
        <f>O$13*'3. BL Demand'!O15/'3. BL Demand'!O$13</f>
        <v>61.527943692439202</v>
      </c>
      <c r="P15" s="532">
        <f>P$13*'3. BL Demand'!P15/'3. BL Demand'!P$13</f>
        <v>61.279337646720656</v>
      </c>
      <c r="Q15" s="532">
        <f>Q$13*'3. BL Demand'!Q15/'3. BL Demand'!Q$13</f>
        <v>60.132198654908962</v>
      </c>
      <c r="R15" s="532">
        <f>R$13*'3. BL Demand'!R15/'3. BL Demand'!R$13</f>
        <v>60.328742609878049</v>
      </c>
      <c r="S15" s="532">
        <f>S$13*'3. BL Demand'!S15/'3. BL Demand'!S$13</f>
        <v>60.527070539675734</v>
      </c>
      <c r="T15" s="532">
        <f>T$13*'3. BL Demand'!T15/'3. BL Demand'!T$13</f>
        <v>60.727166483791919</v>
      </c>
      <c r="U15" s="532">
        <f>U$13*'3. BL Demand'!U15/'3. BL Demand'!U$13</f>
        <v>60.929014190509591</v>
      </c>
      <c r="V15" s="532">
        <f>V$13*'3. BL Demand'!V15/'3. BL Demand'!V$13</f>
        <v>60.676383709165201</v>
      </c>
      <c r="W15" s="532">
        <f>W$13*'3. BL Demand'!W15/'3. BL Demand'!W$13</f>
        <v>60.422407428964128</v>
      </c>
      <c r="X15" s="532">
        <f>X$13*'3. BL Demand'!X15/'3. BL Demand'!X$13</f>
        <v>60.167030157968249</v>
      </c>
      <c r="Y15" s="532">
        <f>Y$13*'3. BL Demand'!Y15/'3. BL Demand'!Y$13</f>
        <v>59.910196946977727</v>
      </c>
      <c r="Z15" s="532">
        <f>Z$13*'3. BL Demand'!Z15/'3. BL Demand'!Z$13</f>
        <v>59.651853103767792</v>
      </c>
      <c r="AA15" s="532">
        <f>AA$13*'3. BL Demand'!AA15/'3. BL Demand'!AA$13</f>
        <v>59.391944207252848</v>
      </c>
      <c r="AB15" s="532">
        <f>AB$13*'3. BL Demand'!AB15/'3. BL Demand'!AB$13</f>
        <v>59.130416121570292</v>
      </c>
      <c r="AC15" s="532">
        <f>AC$13*'3. BL Demand'!AC15/'3. BL Demand'!AC$13</f>
        <v>58.867215010075725</v>
      </c>
      <c r="AD15" s="532">
        <f>AD$13*'3. BL Demand'!AD15/'3. BL Demand'!AD$13</f>
        <v>58.602287349241529</v>
      </c>
      <c r="AE15" s="532">
        <f>AE$13*'3. BL Demand'!AE15/'3. BL Demand'!AE$13</f>
        <v>58.806028167794551</v>
      </c>
      <c r="AF15" s="532">
        <f>AF$13*'3. BL Demand'!AF15/'3. BL Demand'!AF$13</f>
        <v>58.539129689245094</v>
      </c>
      <c r="AG15" s="532">
        <f>AG$13*'3. BL Demand'!AG15/'3. BL Demand'!AG$13</f>
        <v>58.744100309951712</v>
      </c>
      <c r="AH15" s="532">
        <f>AH$13*'3. BL Demand'!AH15/'3. BL Demand'!AH$13</f>
        <v>58.950473605995931</v>
      </c>
      <c r="AI15" s="532">
        <f>AI$13*'3. BL Demand'!AI15/'3. BL Demand'!AI$13</f>
        <v>59.158231165773394</v>
      </c>
      <c r="AJ15" s="533">
        <f>AJ$13*'3. BL Demand'!AJ15/'3. BL Demand'!AJ$13</f>
        <v>59.367354369412269</v>
      </c>
    </row>
    <row r="16" spans="1:36" x14ac:dyDescent="0.2">
      <c r="A16" s="306"/>
      <c r="B16" s="728"/>
      <c r="C16" s="263" t="s">
        <v>438</v>
      </c>
      <c r="D16" s="398" t="s">
        <v>217</v>
      </c>
      <c r="E16" s="531" t="s">
        <v>436</v>
      </c>
      <c r="F16" s="451" t="s">
        <v>211</v>
      </c>
      <c r="G16" s="451">
        <v>1</v>
      </c>
      <c r="H16" s="663"/>
      <c r="I16" s="529"/>
      <c r="J16" s="529"/>
      <c r="K16" s="667">
        <f>K$13*'3. BL Demand'!K16/'3. BL Demand'!K$13</f>
        <v>18.111496933949113</v>
      </c>
      <c r="L16" s="532">
        <f>L$13*'3. BL Demand'!L16/'3. BL Demand'!L$13</f>
        <v>18.124453035720471</v>
      </c>
      <c r="M16" s="532">
        <f>M$13*'3. BL Demand'!M16/'3. BL Demand'!M$13</f>
        <v>18.26996548182958</v>
      </c>
      <c r="N16" s="532">
        <f>N$13*'3. BL Demand'!N16/'3. BL Demand'!N$13</f>
        <v>18.281400670807606</v>
      </c>
      <c r="O16" s="532">
        <f>O$13*'3. BL Demand'!O16/'3. BL Demand'!O$13</f>
        <v>18.425542951444267</v>
      </c>
      <c r="P16" s="532">
        <f>P$13*'3. BL Demand'!P16/'3. BL Demand'!P$13</f>
        <v>18.301835074248299</v>
      </c>
      <c r="Q16" s="532">
        <f>Q$13*'3. BL Demand'!Q16/'3. BL Demand'!Q$13</f>
        <v>17.909863409939003</v>
      </c>
      <c r="R16" s="532">
        <f>R$13*'3. BL Demand'!R16/'3. BL Demand'!R$13</f>
        <v>17.917862949334694</v>
      </c>
      <c r="S16" s="532">
        <f>S$13*'3. BL Demand'!S16/'3. BL Demand'!S$13</f>
        <v>17.925062094216724</v>
      </c>
      <c r="T16" s="532">
        <f>T$13*'3. BL Demand'!T16/'3. BL Demand'!T$13</f>
        <v>17.931459504859657</v>
      </c>
      <c r="U16" s="532">
        <f>U$13*'3. BL Demand'!U16/'3. BL Demand'!U$13</f>
        <v>17.937053989549781</v>
      </c>
      <c r="V16" s="532">
        <f>V$13*'3. BL Demand'!V16/'3. BL Demand'!V$13</f>
        <v>17.807950143179845</v>
      </c>
      <c r="W16" s="532">
        <f>W$13*'3. BL Demand'!W16/'3. BL Demand'!W$13</f>
        <v>17.67798194634722</v>
      </c>
      <c r="X16" s="532">
        <f>X$13*'3. BL Demand'!X16/'3. BL Demand'!X$13</f>
        <v>17.547166690561557</v>
      </c>
      <c r="Y16" s="532">
        <f>Y$13*'3. BL Demand'!Y16/'3. BL Demand'!Y$13</f>
        <v>17.415521835019625</v>
      </c>
      <c r="Z16" s="532">
        <f>Z$13*'3. BL Demand'!Z16/'3. BL Demand'!Z$13</f>
        <v>17.283065001326502</v>
      </c>
      <c r="AA16" s="532">
        <f>AA$13*'3. BL Demand'!AA16/'3. BL Demand'!AA$13</f>
        <v>17.149813968142766</v>
      </c>
      <c r="AB16" s="532">
        <f>AB$13*'3. BL Demand'!AB16/'3. BL Demand'!AB$13</f>
        <v>17.015786665760576</v>
      </c>
      <c r="AC16" s="532">
        <f>AC$13*'3. BL Demand'!AC16/'3. BL Demand'!AC$13</f>
        <v>16.881001170611615</v>
      </c>
      <c r="AD16" s="532">
        <f>AD$13*'3. BL Demand'!AD16/'3. BL Demand'!AD$13</f>
        <v>16.745475699710223</v>
      </c>
      <c r="AE16" s="532">
        <f>AE$13*'3. BL Demand'!AE16/'3. BL Demand'!AE$13</f>
        <v>16.743173997010743</v>
      </c>
      <c r="AF16" s="532">
        <f>AF$13*'3. BL Demand'!AF16/'3. BL Demand'!AF$13</f>
        <v>16.606199330189988</v>
      </c>
      <c r="AG16" s="532">
        <f>AG$13*'3. BL Demand'!AG16/'3. BL Demand'!AG$13</f>
        <v>16.602424635482155</v>
      </c>
      <c r="AH16" s="532">
        <f>AH$13*'3. BL Demand'!AH16/'3. BL Demand'!AH$13</f>
        <v>16.597905226211683</v>
      </c>
      <c r="AI16" s="532">
        <f>AI$13*'3. BL Demand'!AI16/'3. BL Demand'!AI$13</f>
        <v>16.592641946856482</v>
      </c>
      <c r="AJ16" s="533">
        <f>AJ$13*'3. BL Demand'!AJ16/'3. BL Demand'!AJ$13</f>
        <v>16.586635780794168</v>
      </c>
    </row>
    <row r="17" spans="1:36" x14ac:dyDescent="0.2">
      <c r="A17" s="306"/>
      <c r="B17" s="728"/>
      <c r="C17" s="263" t="s">
        <v>439</v>
      </c>
      <c r="D17" s="398" t="s">
        <v>219</v>
      </c>
      <c r="E17" s="531" t="s">
        <v>436</v>
      </c>
      <c r="F17" s="451" t="s">
        <v>211</v>
      </c>
      <c r="G17" s="451">
        <v>1</v>
      </c>
      <c r="H17" s="663"/>
      <c r="I17" s="529"/>
      <c r="J17" s="529"/>
      <c r="K17" s="667">
        <f>K$13*'3. BL Demand'!K17/'3. BL Demand'!K$13</f>
        <v>11.388084394055236</v>
      </c>
      <c r="L17" s="532">
        <f>L$13*'3. BL Demand'!L17/'3. BL Demand'!L$13</f>
        <v>11.38972118451295</v>
      </c>
      <c r="M17" s="532">
        <f>M$13*'3. BL Demand'!M17/'3. BL Demand'!M$13</f>
        <v>11.474606306763359</v>
      </c>
      <c r="N17" s="532">
        <f>N$13*'3. BL Demand'!N17/'3. BL Demand'!N$13</f>
        <v>11.475231280859056</v>
      </c>
      <c r="O17" s="532">
        <f>O$13*'3. BL Demand'!O17/'3. BL Demand'!O$13</f>
        <v>11.55910523785764</v>
      </c>
      <c r="P17" s="532">
        <f>P$13*'3. BL Demand'!P17/'3. BL Demand'!P$13</f>
        <v>11.474942924587831</v>
      </c>
      <c r="Q17" s="532">
        <f>Q$13*'3. BL Demand'!Q17/'3. BL Demand'!Q$13</f>
        <v>11.222772866457404</v>
      </c>
      <c r="R17" s="532">
        <f>R$13*'3. BL Demand'!R17/'3. BL Demand'!R$13</f>
        <v>11.221376738517231</v>
      </c>
      <c r="S17" s="532">
        <f>S$13*'3. BL Demand'!S17/'3. BL Demand'!S$13</f>
        <v>11.219478347666614</v>
      </c>
      <c r="T17" s="532">
        <f>T$13*'3. BL Demand'!T17/'3. BL Demand'!T$13</f>
        <v>11.217077716369737</v>
      </c>
      <c r="U17" s="532">
        <f>U$13*'3. BL Demand'!U17/'3. BL Demand'!U$13</f>
        <v>11.214174960350173</v>
      </c>
      <c r="V17" s="532">
        <f>V$13*'3. BL Demand'!V17/'3. BL Demand'!V$13</f>
        <v>11.12710782384238</v>
      </c>
      <c r="W17" s="532">
        <f>W$13*'3. BL Demand'!W17/'3. BL Demand'!W$13</f>
        <v>11.039597376926856</v>
      </c>
      <c r="X17" s="532">
        <f>X$13*'3. BL Demand'!X17/'3. BL Demand'!X$13</f>
        <v>10.951655236787198</v>
      </c>
      <c r="Y17" s="532">
        <f>Y$13*'3. BL Demand'!Y17/'3. BL Demand'!Y$13</f>
        <v>10.863293099398135</v>
      </c>
      <c r="Z17" s="532">
        <f>Z$13*'3. BL Demand'!Z17/'3. BL Demand'!Z$13</f>
        <v>10.774522735980334</v>
      </c>
      <c r="AA17" s="532">
        <f>AA$13*'3. BL Demand'!AA17/'3. BL Demand'!AA$13</f>
        <v>10.685355989420991</v>
      </c>
      <c r="AB17" s="532">
        <f>AB$13*'3. BL Demand'!AB17/'3. BL Demand'!AB$13</f>
        <v>10.595804770662026</v>
      </c>
      <c r="AC17" s="532">
        <f>AC$13*'3. BL Demand'!AC17/'3. BL Demand'!AC$13</f>
        <v>10.505881055057955</v>
      </c>
      <c r="AD17" s="532">
        <f>AD$13*'3. BL Demand'!AD17/'3. BL Demand'!AD$13</f>
        <v>10.41559687870568</v>
      </c>
      <c r="AE17" s="532">
        <f>AE$13*'3. BL Demand'!AE17/'3. BL Demand'!AE$13</f>
        <v>10.4082301761573</v>
      </c>
      <c r="AF17" s="532">
        <f>AF$13*'3. BL Demand'!AF17/'3. BL Demand'!AF$13</f>
        <v>10.317198785666861</v>
      </c>
      <c r="AG17" s="532">
        <f>AG$13*'3. BL Demand'!AG17/'3. BL Demand'!AG$13</f>
        <v>10.308976595530449</v>
      </c>
      <c r="AH17" s="532">
        <f>AH$13*'3. BL Demand'!AH17/'3. BL Demand'!AH$13</f>
        <v>10.30029898805037</v>
      </c>
      <c r="AI17" s="532">
        <f>AI$13*'3. BL Demand'!AI17/'3. BL Demand'!AI$13</f>
        <v>10.291167271171872</v>
      </c>
      <c r="AJ17" s="533">
        <f>AJ$13*'3. BL Demand'!AJ17/'3. BL Demand'!AJ$13</f>
        <v>10.28158283665894</v>
      </c>
    </row>
    <row r="18" spans="1:36" x14ac:dyDescent="0.2">
      <c r="A18" s="306"/>
      <c r="B18" s="728"/>
      <c r="C18" s="263" t="s">
        <v>440</v>
      </c>
      <c r="D18" s="398" t="s">
        <v>221</v>
      </c>
      <c r="E18" s="531" t="s">
        <v>436</v>
      </c>
      <c r="F18" s="451" t="s">
        <v>211</v>
      </c>
      <c r="G18" s="451">
        <v>1</v>
      </c>
      <c r="H18" s="663"/>
      <c r="I18" s="529"/>
      <c r="J18" s="529"/>
      <c r="K18" s="667">
        <f>K$13*'3. BL Demand'!K18/'3. BL Demand'!K$13</f>
        <v>9.0874656870996198</v>
      </c>
      <c r="L18" s="532">
        <f>L$13*'3. BL Demand'!L18/'3. BL Demand'!L$13</f>
        <v>9.0892320979558505</v>
      </c>
      <c r="M18" s="532">
        <f>M$13*'3. BL Demand'!M18/'3. BL Demand'!M$13</f>
        <v>9.157436097873406</v>
      </c>
      <c r="N18" s="532">
        <f>N$13*'3. BL Demand'!N18/'3. BL Demand'!N$13</f>
        <v>9.1583990237330006</v>
      </c>
      <c r="O18" s="532">
        <f>O$13*'3. BL Demand'!O18/'3. BL Demand'!O$13</f>
        <v>9.2258067142924602</v>
      </c>
      <c r="P18" s="532">
        <f>P$13*'3. BL Demand'!P18/'3. BL Demand'!P$13</f>
        <v>9.1590978071153941</v>
      </c>
      <c r="Q18" s="532">
        <f>Q$13*'3. BL Demand'!Q18/'3. BL Demand'!Q$13</f>
        <v>8.9582746583299429</v>
      </c>
      <c r="R18" s="532">
        <f>R$13*'3. BL Demand'!R18/'3. BL Demand'!R$13</f>
        <v>8.957614945600735</v>
      </c>
      <c r="S18" s="532">
        <f>S$13*'3. BL Demand'!S18/'3. BL Demand'!S$13</f>
        <v>8.9565543658627256</v>
      </c>
      <c r="T18" s="532">
        <f>T$13*'3. BL Demand'!T18/'3. BL Demand'!T$13</f>
        <v>8.9550928758903989</v>
      </c>
      <c r="U18" s="532">
        <f>U$13*'3. BL Demand'!U18/'3. BL Demand'!U$13</f>
        <v>8.9532305068637186</v>
      </c>
      <c r="V18" s="532">
        <f>V$13*'3. BL Demand'!V18/'3. BL Demand'!V$13</f>
        <v>8.8841691005469769</v>
      </c>
      <c r="W18" s="532">
        <f>W$13*'3. BL Demand'!W18/'3. BL Demand'!W$13</f>
        <v>8.8147468583391451</v>
      </c>
      <c r="X18" s="532">
        <f>X$13*'3. BL Demand'!X18/'3. BL Demand'!X$13</f>
        <v>8.7449729978675457</v>
      </c>
      <c r="Y18" s="532">
        <f>Y$13*'3. BL Demand'!Y18/'3. BL Demand'!Y$13</f>
        <v>8.6748568015173646</v>
      </c>
      <c r="Z18" s="532">
        <f>Z$13*'3. BL Demand'!Z18/'3. BL Demand'!Z$13</f>
        <v>8.60440761361866</v>
      </c>
      <c r="AA18" s="532">
        <f>AA$13*'3. BL Demand'!AA18/'3. BL Demand'!AA$13</f>
        <v>8.5336348376051578</v>
      </c>
      <c r="AB18" s="532">
        <f>AB$13*'3. BL Demand'!AB18/'3. BL Demand'!AB$13</f>
        <v>8.4625479331463414</v>
      </c>
      <c r="AC18" s="532">
        <f>AC$13*'3. BL Demand'!AC18/'3. BL Demand'!AC$13</f>
        <v>8.3911564132544765</v>
      </c>
      <c r="AD18" s="532">
        <f>AD$13*'3. BL Demand'!AD18/'3. BL Demand'!AD$13</f>
        <v>8.3194698413682886</v>
      </c>
      <c r="AE18" s="532">
        <f>AE$13*'3. BL Demand'!AE18/'3. BL Demand'!AE$13</f>
        <v>8.3140099076762581</v>
      </c>
      <c r="AF18" s="532">
        <f>AF$13*'3. BL Demand'!AF18/'3. BL Demand'!AF$13</f>
        <v>8.2417154772485777</v>
      </c>
      <c r="AG18" s="532">
        <f>AG$13*'3. BL Demand'!AG18/'3. BL Demand'!AG$13</f>
        <v>8.2355678827330259</v>
      </c>
      <c r="AH18" s="532">
        <f>AH$13*'3. BL Demand'!AH18/'3. BL Demand'!AH$13</f>
        <v>8.2290559661973379</v>
      </c>
      <c r="AI18" s="532">
        <f>AI$13*'3. BL Demand'!AI18/'3. BL Demand'!AI$13</f>
        <v>8.2221807164192153</v>
      </c>
      <c r="AJ18" s="533">
        <f>AJ$13*'3. BL Demand'!AJ18/'3. BL Demand'!AJ$13</f>
        <v>8.2149431893108211</v>
      </c>
    </row>
    <row r="19" spans="1:36" x14ac:dyDescent="0.2">
      <c r="A19" s="306"/>
      <c r="B19" s="728"/>
      <c r="C19" s="263" t="s">
        <v>441</v>
      </c>
      <c r="D19" s="398" t="s">
        <v>223</v>
      </c>
      <c r="E19" s="531" t="s">
        <v>436</v>
      </c>
      <c r="F19" s="451" t="s">
        <v>211</v>
      </c>
      <c r="G19" s="451">
        <v>1</v>
      </c>
      <c r="H19" s="663"/>
      <c r="I19" s="529"/>
      <c r="J19" s="529"/>
      <c r="K19" s="667">
        <f>K$13*'3. BL Demand'!K19/'3. BL Demand'!K$13</f>
        <v>5.4162524410907631</v>
      </c>
      <c r="L19" s="532">
        <f>L$13*'3. BL Demand'!L19/'3. BL Demand'!L$13</f>
        <v>5.4177655624655205</v>
      </c>
      <c r="M19" s="532">
        <f>M$13*'3. BL Demand'!M19/'3. BL Demand'!M$13</f>
        <v>5.4590320779345864</v>
      </c>
      <c r="N19" s="532">
        <f>N$13*'3. BL Demand'!N19/'3. BL Demand'!N$13</f>
        <v>5.4603675744575684</v>
      </c>
      <c r="O19" s="532">
        <f>O$13*'3. BL Demand'!O19/'3. BL Demand'!O$13</f>
        <v>5.501474070601386</v>
      </c>
      <c r="P19" s="532">
        <f>P$13*'3. BL Demand'!P19/'3. BL Demand'!P$13</f>
        <v>5.4627540741294744</v>
      </c>
      <c r="Q19" s="532">
        <f>Q$13*'3. BL Demand'!Q19/'3. BL Demand'!Q$13</f>
        <v>5.344159277972552</v>
      </c>
      <c r="R19" s="532">
        <f>R$13*'3. BL Demand'!R19/'3. BL Demand'!R$13</f>
        <v>5.3450935307486906</v>
      </c>
      <c r="S19" s="532">
        <f>S$13*'3. BL Demand'!S19/'3. BL Demand'!S$13</f>
        <v>5.3459343067933078</v>
      </c>
      <c r="T19" s="532">
        <f>T$13*'3. BL Demand'!T19/'3. BL Demand'!T$13</f>
        <v>5.3466814496421176</v>
      </c>
      <c r="U19" s="532">
        <f>U$13*'3. BL Demand'!U19/'3. BL Demand'!U$13</f>
        <v>5.3473348201168767</v>
      </c>
      <c r="V19" s="532">
        <f>V$13*'3. BL Demand'!V19/'3. BL Demand'!V$13</f>
        <v>5.3079846374640631</v>
      </c>
      <c r="W19" s="532">
        <f>W$13*'3. BL Demand'!W19/'3. BL Demand'!W$13</f>
        <v>5.2685335087718101</v>
      </c>
      <c r="X19" s="532">
        <f>X$13*'3. BL Demand'!X19/'3. BL Demand'!X$13</f>
        <v>5.2289834534865021</v>
      </c>
      <c r="Y19" s="532">
        <f>Y$13*'3. BL Demand'!Y19/'3. BL Demand'!Y$13</f>
        <v>5.1893365106384186</v>
      </c>
      <c r="Z19" s="532">
        <f>Z$13*'3. BL Demand'!Z19/'3. BL Demand'!Z$13</f>
        <v>5.1495947382252325</v>
      </c>
      <c r="AA19" s="532">
        <f>AA$13*'3. BL Demand'!AA19/'3. BL Demand'!AA$13</f>
        <v>5.109760212586866</v>
      </c>
      <c r="AB19" s="532">
        <f>AB$13*'3. BL Demand'!AB19/'3. BL Demand'!AB$13</f>
        <v>5.0698350277720365</v>
      </c>
      <c r="AC19" s="532">
        <f>AC$13*'3. BL Demand'!AC19/'3. BL Demand'!AC$13</f>
        <v>5.0298212948968555</v>
      </c>
      <c r="AD19" s="532">
        <f>AD$13*'3. BL Demand'!AD19/'3. BL Demand'!AD$13</f>
        <v>4.9897211414958411</v>
      </c>
      <c r="AE19" s="532">
        <f>AE$13*'3. BL Demand'!AE19/'3. BL Demand'!AE$13</f>
        <v>4.9894523295017432</v>
      </c>
      <c r="AF19" s="532">
        <f>AF$13*'3. BL Demand'!AF19/'3. BL Demand'!AF$13</f>
        <v>4.9491829269422638</v>
      </c>
      <c r="AG19" s="532">
        <f>AG$13*'3. BL Demand'!AG19/'3. BL Demand'!AG$13</f>
        <v>4.9487420866844136</v>
      </c>
      <c r="AH19" s="532">
        <f>AH$13*'3. BL Demand'!AH19/'3. BL Demand'!AH$13</f>
        <v>4.9482142724630442</v>
      </c>
      <c r="AI19" s="532">
        <f>AI$13*'3. BL Demand'!AI19/'3. BL Demand'!AI$13</f>
        <v>4.9475995829033144</v>
      </c>
      <c r="AJ19" s="454">
        <f>AJ$13*'3. BL Demand'!AJ19/'3. BL Demand'!AJ$13</f>
        <v>4.9468981328522394</v>
      </c>
    </row>
    <row r="20" spans="1:36" x14ac:dyDescent="0.2">
      <c r="A20" s="306"/>
      <c r="B20" s="728"/>
      <c r="C20" s="260" t="s">
        <v>442</v>
      </c>
      <c r="D20" s="331" t="s">
        <v>225</v>
      </c>
      <c r="E20" s="332" t="s">
        <v>443</v>
      </c>
      <c r="F20" s="451" t="s">
        <v>211</v>
      </c>
      <c r="G20" s="451">
        <v>1</v>
      </c>
      <c r="H20" s="663"/>
      <c r="I20" s="529"/>
      <c r="J20" s="529"/>
      <c r="K20" s="667">
        <f t="shared" ref="K20:AJ20" si="2">ROUND((K10*1000000)/(K55*1000),0)</f>
        <v>164</v>
      </c>
      <c r="L20" s="452">
        <f t="shared" si="2"/>
        <v>164</v>
      </c>
      <c r="M20" s="452">
        <f t="shared" si="2"/>
        <v>163</v>
      </c>
      <c r="N20" s="452">
        <f t="shared" si="2"/>
        <v>162</v>
      </c>
      <c r="O20" s="452">
        <f t="shared" si="2"/>
        <v>161</v>
      </c>
      <c r="P20" s="452">
        <f t="shared" si="2"/>
        <v>160</v>
      </c>
      <c r="Q20" s="452">
        <f t="shared" si="2"/>
        <v>158</v>
      </c>
      <c r="R20" s="452">
        <f t="shared" si="2"/>
        <v>157</v>
      </c>
      <c r="S20" s="452">
        <f t="shared" si="2"/>
        <v>156</v>
      </c>
      <c r="T20" s="452">
        <f t="shared" si="2"/>
        <v>156</v>
      </c>
      <c r="U20" s="452">
        <f t="shared" si="2"/>
        <v>155</v>
      </c>
      <c r="V20" s="452">
        <f t="shared" si="2"/>
        <v>155</v>
      </c>
      <c r="W20" s="452">
        <f t="shared" si="2"/>
        <v>155</v>
      </c>
      <c r="X20" s="452">
        <f t="shared" si="2"/>
        <v>154</v>
      </c>
      <c r="Y20" s="452">
        <f t="shared" si="2"/>
        <v>146</v>
      </c>
      <c r="Z20" s="452">
        <f t="shared" si="2"/>
        <v>144</v>
      </c>
      <c r="AA20" s="452">
        <f t="shared" si="2"/>
        <v>142</v>
      </c>
      <c r="AB20" s="452">
        <f t="shared" si="2"/>
        <v>140</v>
      </c>
      <c r="AC20" s="452">
        <f t="shared" si="2"/>
        <v>138</v>
      </c>
      <c r="AD20" s="452">
        <f t="shared" si="2"/>
        <v>136</v>
      </c>
      <c r="AE20" s="452">
        <f t="shared" si="2"/>
        <v>135</v>
      </c>
      <c r="AF20" s="452">
        <f t="shared" si="2"/>
        <v>134</v>
      </c>
      <c r="AG20" s="452">
        <f t="shared" si="2"/>
        <v>133</v>
      </c>
      <c r="AH20" s="452">
        <f t="shared" si="2"/>
        <v>133</v>
      </c>
      <c r="AI20" s="452">
        <f t="shared" si="2"/>
        <v>133</v>
      </c>
      <c r="AJ20" s="605">
        <f t="shared" si="2"/>
        <v>133</v>
      </c>
    </row>
    <row r="21" spans="1:36" x14ac:dyDescent="0.2">
      <c r="A21" s="306"/>
      <c r="B21" s="728"/>
      <c r="C21" s="263" t="s">
        <v>444</v>
      </c>
      <c r="D21" s="455" t="s">
        <v>228</v>
      </c>
      <c r="E21" s="531" t="s">
        <v>436</v>
      </c>
      <c r="F21" s="451" t="s">
        <v>211</v>
      </c>
      <c r="G21" s="451">
        <v>1</v>
      </c>
      <c r="H21" s="663"/>
      <c r="I21" s="529"/>
      <c r="J21" s="529"/>
      <c r="K21" s="667">
        <f>K$20*'3. BL Demand'!K21/'3. BL Demand'!K$20</f>
        <v>46.115183852052105</v>
      </c>
      <c r="L21" s="532">
        <f>L$20*'3. BL Demand'!L21/'3. BL Demand'!L$20</f>
        <v>45.933022852014346</v>
      </c>
      <c r="M21" s="532">
        <f>M$20*'3. BL Demand'!M21/'3. BL Demand'!M$20</f>
        <v>45.471149173107115</v>
      </c>
      <c r="N21" s="532">
        <f>N$20*'3. BL Demand'!N21/'3. BL Demand'!N$20</f>
        <v>45.010778263277537</v>
      </c>
      <c r="O21" s="532">
        <f>O$20*'3. BL Demand'!O21/'3. BL Demand'!O$20</f>
        <v>44.551935214186194</v>
      </c>
      <c r="P21" s="532">
        <f>P$20*'3. BL Demand'!P21/'3. BL Demand'!P$20</f>
        <v>44.094644902693062</v>
      </c>
      <c r="Q21" s="532">
        <f>Q$20*'3. BL Demand'!Q21/'3. BL Demand'!Q$20</f>
        <v>43.364473295205094</v>
      </c>
      <c r="R21" s="532">
        <f>R$20*'3. BL Demand'!R21/'3. BL Demand'!R$20</f>
        <v>42.911499251235007</v>
      </c>
      <c r="S21" s="532">
        <f>S$20*'3. BL Demand'!S21/'3. BL Demand'!S$20</f>
        <v>42.460155375392915</v>
      </c>
      <c r="T21" s="532">
        <f>T$20*'3. BL Demand'!T21/'3. BL Demand'!T$20</f>
        <v>42.281500834086721</v>
      </c>
      <c r="U21" s="532">
        <f>U$20*'3. BL Demand'!U21/'3. BL Demand'!U$20</f>
        <v>41.832339574142814</v>
      </c>
      <c r="V21" s="532">
        <f>V$20*'3. BL Demand'!V21/'3. BL Demand'!V$20</f>
        <v>41.653608544562729</v>
      </c>
      <c r="W21" s="532">
        <f>W$20*'3. BL Demand'!W21/'3. BL Demand'!W$20</f>
        <v>41.474284190604045</v>
      </c>
      <c r="X21" s="532">
        <f>X$20*'3. BL Demand'!X21/'3. BL Demand'!X$20</f>
        <v>41.027962933982792</v>
      </c>
      <c r="Y21" s="532">
        <f>Y$20*'3. BL Demand'!Y21/'3. BL Demand'!Y$20</f>
        <v>38.726643765783905</v>
      </c>
      <c r="Z21" s="532">
        <f>Z$20*'3. BL Demand'!Z21/'3. BL Demand'!Z$20</f>
        <v>38.027955826547618</v>
      </c>
      <c r="AA21" s="532">
        <f>AA$20*'3. BL Demand'!AA21/'3. BL Demand'!AA$20</f>
        <v>37.333439578359652</v>
      </c>
      <c r="AB21" s="532">
        <f>AB$20*'3. BL Demand'!AB21/'3. BL Demand'!AB$20</f>
        <v>36.643126976478385</v>
      </c>
      <c r="AC21" s="532">
        <f>AC$20*'3. BL Demand'!AC21/'3. BL Demand'!AC$20</f>
        <v>35.957049402088145</v>
      </c>
      <c r="AD21" s="532">
        <f>AD$20*'3. BL Demand'!AD21/'3. BL Demand'!AD$20</f>
        <v>35.275237657539257</v>
      </c>
      <c r="AE21" s="532">
        <f>AE$20*'3. BL Demand'!AE21/'3. BL Demand'!AE$20</f>
        <v>34.855913916652</v>
      </c>
      <c r="AF21" s="532">
        <f>AF$20*'3. BL Demand'!AF21/'3. BL Demand'!AF$20</f>
        <v>34.438540005299579</v>
      </c>
      <c r="AG21" s="532">
        <f>AG$20*'3. BL Demand'!AG21/'3. BL Demand'!AG$20</f>
        <v>34.023135800912506</v>
      </c>
      <c r="AH21" s="532">
        <f>AH$20*'3. BL Demand'!AH21/'3. BL Demand'!AH$20</f>
        <v>33.864339998291612</v>
      </c>
      <c r="AI21" s="532">
        <f>AI$20*'3. BL Demand'!AI21/'3. BL Demand'!AI$20</f>
        <v>33.705159116080289</v>
      </c>
      <c r="AJ21" s="454">
        <f>AJ$20*'3. BL Demand'!AJ21/'3. BL Demand'!AJ$20</f>
        <v>33.545603734769635</v>
      </c>
    </row>
    <row r="22" spans="1:36" x14ac:dyDescent="0.2">
      <c r="A22" s="306"/>
      <c r="B22" s="728"/>
      <c r="C22" s="263" t="s">
        <v>445</v>
      </c>
      <c r="D22" s="455" t="s">
        <v>230</v>
      </c>
      <c r="E22" s="531" t="s">
        <v>436</v>
      </c>
      <c r="F22" s="451" t="s">
        <v>211</v>
      </c>
      <c r="G22" s="451">
        <v>1</v>
      </c>
      <c r="H22" s="663"/>
      <c r="I22" s="529"/>
      <c r="J22" s="529"/>
      <c r="K22" s="667">
        <f>K$20*'3. BL Demand'!K22/'3. BL Demand'!K$20</f>
        <v>56.3988059862737</v>
      </c>
      <c r="L22" s="532">
        <f>L$20*'3. BL Demand'!L22/'3. BL Demand'!L$20</f>
        <v>56.412038342589959</v>
      </c>
      <c r="M22" s="532">
        <f>M$20*'3. BL Demand'!M22/'3. BL Demand'!M$20</f>
        <v>56.083303324550812</v>
      </c>
      <c r="N22" s="532">
        <f>N$20*'3. BL Demand'!N22/'3. BL Demand'!N$20</f>
        <v>55.756464220058916</v>
      </c>
      <c r="O22" s="532">
        <f>O$20*'3. BL Demand'!O22/'3. BL Demand'!O$20</f>
        <v>55.431488852283927</v>
      </c>
      <c r="P22" s="532">
        <f>P$20*'3. BL Demand'!P22/'3. BL Demand'!P$20</f>
        <v>55.108344740663981</v>
      </c>
      <c r="Q22" s="532">
        <f>Q$20*'3. BL Demand'!Q22/'3. BL Demand'!Q$20</f>
        <v>54.442426782127583</v>
      </c>
      <c r="R22" s="532">
        <f>R$20*'3. BL Demand'!R22/'3. BL Demand'!R$20</f>
        <v>54.122688361712335</v>
      </c>
      <c r="S22" s="532">
        <f>S$20*'3. BL Demand'!S22/'3. BL Demand'!S$20</f>
        <v>53.804668913088378</v>
      </c>
      <c r="T22" s="532">
        <f>T$20*'3. BL Demand'!T22/'3. BL Demand'!T$20</f>
        <v>53.833420763302975</v>
      </c>
      <c r="U22" s="532">
        <f>U$20*'3. BL Demand'!U22/'3. BL Demand'!U$20</f>
        <v>53.518935281873709</v>
      </c>
      <c r="V22" s="532">
        <f>V$20*'3. BL Demand'!V22/'3. BL Demand'!V$20</f>
        <v>53.551573973280199</v>
      </c>
      <c r="W22" s="532">
        <f>W$20*'3. BL Demand'!W22/'3. BL Demand'!W$20</f>
        <v>53.586255790602351</v>
      </c>
      <c r="X22" s="532">
        <f>X$20*'3. BL Demand'!X22/'3. BL Demand'!X$20</f>
        <v>53.277030817042217</v>
      </c>
      <c r="Y22" s="532">
        <f>Y$20*'3. BL Demand'!Y22/'3. BL Demand'!Y$20</f>
        <v>50.545923370136776</v>
      </c>
      <c r="Z22" s="532">
        <f>Z$20*'3. BL Demand'!Z22/'3. BL Demand'!Z$20</f>
        <v>49.891454710512484</v>
      </c>
      <c r="AA22" s="532">
        <f>AA$20*'3. BL Demand'!AA22/'3. BL Demand'!AA$20</f>
        <v>49.23782072204601</v>
      </c>
      <c r="AB22" s="532">
        <f>AB$20*'3. BL Demand'!AB22/'3. BL Demand'!AB$20</f>
        <v>48.584945391118019</v>
      </c>
      <c r="AC22" s="532">
        <f>AC$20*'3. BL Demand'!AC22/'3. BL Demand'!AC$20</f>
        <v>47.932752342136858</v>
      </c>
      <c r="AD22" s="532">
        <f>AD$20*'3. BL Demand'!AD22/'3. BL Demand'!AD$20</f>
        <v>47.281164846599289</v>
      </c>
      <c r="AE22" s="532">
        <f>AE$20*'3. BL Demand'!AE22/'3. BL Demand'!AE$20</f>
        <v>46.978091696717222</v>
      </c>
      <c r="AF22" s="532">
        <f>AF$20*'3. BL Demand'!AF22/'3. BL Demand'!AF$20</f>
        <v>46.676156951647449</v>
      </c>
      <c r="AG22" s="532">
        <f>AG$20*'3. BL Demand'!AG22/'3. BL Demand'!AG$20</f>
        <v>46.375323218509429</v>
      </c>
      <c r="AH22" s="532">
        <f>AH$20*'3. BL Demand'!AH22/'3. BL Demand'!AH$20</f>
        <v>46.424610090122236</v>
      </c>
      <c r="AI22" s="532">
        <f>AI$20*'3. BL Demand'!AI22/'3. BL Demand'!AI$20</f>
        <v>46.475690621305404</v>
      </c>
      <c r="AJ22" s="533">
        <f>AJ$20*'3. BL Demand'!AJ22/'3. BL Demand'!AJ$20</f>
        <v>46.528567246118925</v>
      </c>
    </row>
    <row r="23" spans="1:36" x14ac:dyDescent="0.2">
      <c r="A23" s="306"/>
      <c r="B23" s="728"/>
      <c r="C23" s="263" t="s">
        <v>446</v>
      </c>
      <c r="D23" s="455" t="s">
        <v>232</v>
      </c>
      <c r="E23" s="531" t="s">
        <v>436</v>
      </c>
      <c r="F23" s="451" t="s">
        <v>211</v>
      </c>
      <c r="G23" s="451">
        <v>1</v>
      </c>
      <c r="H23" s="663"/>
      <c r="I23" s="529"/>
      <c r="J23" s="529"/>
      <c r="K23" s="667">
        <f>K$20*'3. BL Demand'!K23/'3. BL Demand'!K$20</f>
        <v>20.204301201970235</v>
      </c>
      <c r="L23" s="532">
        <f>L$20*'3. BL Demand'!L23/'3. BL Demand'!L$20</f>
        <v>20.268964394605998</v>
      </c>
      <c r="M23" s="532">
        <f>M$20*'3. BL Demand'!M23/'3. BL Demand'!M$20</f>
        <v>20.209199225103184</v>
      </c>
      <c r="N23" s="532">
        <f>N$20*'3. BL Demand'!N23/'3. BL Demand'!N$20</f>
        <v>20.148204028511238</v>
      </c>
      <c r="O23" s="532">
        <f>O$20*'3. BL Demand'!O23/'3. BL Demand'!O$20</f>
        <v>20.085980365960836</v>
      </c>
      <c r="P23" s="532">
        <f>P$20*'3. BL Demand'!P23/'3. BL Demand'!P$20</f>
        <v>20.022529983944189</v>
      </c>
      <c r="Q23" s="532">
        <f>Q$20*'3. BL Demand'!Q23/'3. BL Demand'!Q$20</f>
        <v>19.832333715539139</v>
      </c>
      <c r="R23" s="532">
        <f>R$20*'3. BL Demand'!R23/'3. BL Demand'!R$20</f>
        <v>19.766058516494553</v>
      </c>
      <c r="S23" s="532">
        <f>S$20*'3. BL Demand'!S23/'3. BL Demand'!S$20</f>
        <v>19.698565922146642</v>
      </c>
      <c r="T23" s="532">
        <f>T$20*'3. BL Demand'!T23/'3. BL Demand'!T$20</f>
        <v>19.756502716124455</v>
      </c>
      <c r="U23" s="532">
        <f>U$20*'3. BL Demand'!U23/'3. BL Demand'!U$20</f>
        <v>19.686951467669971</v>
      </c>
      <c r="V23" s="532">
        <f>V$20*'3. BL Demand'!V23/'3. BL Demand'!V$20</f>
        <v>19.743565750435792</v>
      </c>
      <c r="W23" s="532">
        <f>W$20*'3. BL Demand'!W23/'3. BL Demand'!W$20</f>
        <v>19.799695030544171</v>
      </c>
      <c r="X23" s="532">
        <f>X$20*'3. BL Demand'!X23/'3. BL Demand'!X$20</f>
        <v>19.72723412737373</v>
      </c>
      <c r="Y23" s="532">
        <f>Y$20*'3. BL Demand'!Y23/'3. BL Demand'!Y$20</f>
        <v>18.754381566782126</v>
      </c>
      <c r="Z23" s="532">
        <f>Z$20*'3. BL Demand'!Z23/'3. BL Demand'!Z$20</f>
        <v>18.548231620905188</v>
      </c>
      <c r="AA23" s="532">
        <f>AA$20*'3. BL Demand'!AA23/'3. BL Demand'!AA$20</f>
        <v>18.340204600873939</v>
      </c>
      <c r="AB23" s="532">
        <f>AB$20*'3. BL Demand'!AB23/'3. BL Demand'!AB$20</f>
        <v>18.130314703370516</v>
      </c>
      <c r="AC23" s="532">
        <f>AC$20*'3. BL Demand'!AC23/'3. BL Demand'!AC$20</f>
        <v>17.918576472200623</v>
      </c>
      <c r="AD23" s="532">
        <f>AD$20*'3. BL Demand'!AD23/'3. BL Demand'!AD$20</f>
        <v>17.705004797198477</v>
      </c>
      <c r="AE23" s="532">
        <f>AE$20*'3. BL Demand'!AE23/'3. BL Demand'!AE$20</f>
        <v>17.620134427309647</v>
      </c>
      <c r="AF23" s="532">
        <f>AF$20*'3. BL Demand'!AF23/'3. BL Demand'!AF$20</f>
        <v>17.534125767582474</v>
      </c>
      <c r="AG23" s="532">
        <f>AG$20*'3. BL Demand'!AG23/'3. BL Demand'!AG$20</f>
        <v>17.446984168495472</v>
      </c>
      <c r="AH23" s="532">
        <f>AH$20*'3. BL Demand'!AH23/'3. BL Demand'!AH$20</f>
        <v>17.490220586672603</v>
      </c>
      <c r="AI23" s="532">
        <f>AI$20*'3. BL Demand'!AI23/'3. BL Demand'!AI$20</f>
        <v>17.532978304006598</v>
      </c>
      <c r="AJ23" s="533">
        <f>AJ$20*'3. BL Demand'!AJ23/'3. BL Demand'!AJ$20</f>
        <v>17.575252324364392</v>
      </c>
    </row>
    <row r="24" spans="1:36" x14ac:dyDescent="0.2">
      <c r="A24" s="306"/>
      <c r="B24" s="728"/>
      <c r="C24" s="263" t="s">
        <v>447</v>
      </c>
      <c r="D24" s="455" t="s">
        <v>234</v>
      </c>
      <c r="E24" s="531" t="s">
        <v>436</v>
      </c>
      <c r="F24" s="451" t="s">
        <v>211</v>
      </c>
      <c r="G24" s="451">
        <v>1</v>
      </c>
      <c r="H24" s="663"/>
      <c r="I24" s="529"/>
      <c r="J24" s="529"/>
      <c r="K24" s="667">
        <f>K$20*'3. BL Demand'!K24/'3. BL Demand'!K$20</f>
        <v>15.0363857461137</v>
      </c>
      <c r="L24" s="532">
        <f>L$20*'3. BL Demand'!L24/'3. BL Demand'!L$20</f>
        <v>15.075758240311881</v>
      </c>
      <c r="M24" s="532">
        <f>M$20*'3. BL Demand'!M24/'3. BL Demand'!M$20</f>
        <v>15.022586665017307</v>
      </c>
      <c r="N24" s="532">
        <f>N$20*'3. BL Demand'!N24/'3. BL Demand'!N$20</f>
        <v>14.968558857943378</v>
      </c>
      <c r="O24" s="532">
        <f>O$20*'3. BL Demand'!O24/'3. BL Demand'!O$20</f>
        <v>14.913677510425677</v>
      </c>
      <c r="P24" s="532">
        <f>P$20*'3. BL Demand'!P24/'3. BL Demand'!P$20</f>
        <v>14.857945446513774</v>
      </c>
      <c r="Q24" s="532">
        <f>Q$20*'3. BL Demand'!Q24/'3. BL Demand'!Q$20</f>
        <v>14.708275273260254</v>
      </c>
      <c r="R24" s="532">
        <f>R$20*'3. BL Demand'!R24/'3. BL Demand'!R$20</f>
        <v>14.650625046860505</v>
      </c>
      <c r="S24" s="532">
        <f>S$20*'3. BL Demand'!S24/'3. BL Demand'!S$20</f>
        <v>14.592135857484715</v>
      </c>
      <c r="T24" s="532">
        <f>T$20*'3. BL Demand'!T24/'3. BL Demand'!T$20</f>
        <v>14.62657115869504</v>
      </c>
      <c r="U24" s="532">
        <f>U$20*'3. BL Demand'!U24/'3. BL Demand'!U$20</f>
        <v>14.566632525091883</v>
      </c>
      <c r="V24" s="532">
        <f>V$20*'3. BL Demand'!V24/'3. BL Demand'!V$20</f>
        <v>14.600056825796402</v>
      </c>
      <c r="W24" s="532">
        <f>W$20*'3. BL Demand'!W24/'3. BL Demand'!W$20</f>
        <v>14.633080005906987</v>
      </c>
      <c r="X24" s="532">
        <f>X$20*'3. BL Demand'!X24/'3. BL Demand'!X$20</f>
        <v>14.571080705411939</v>
      </c>
      <c r="Y24" s="532">
        <f>Y$20*'3. BL Demand'!Y24/'3. BL Demand'!Y$20</f>
        <v>13.844480353313614</v>
      </c>
      <c r="Z24" s="532">
        <f>Z$20*'3. BL Demand'!Z24/'3. BL Demand'!Z$20</f>
        <v>13.684369658798815</v>
      </c>
      <c r="AA24" s="532">
        <f>AA$20*'3. BL Demand'!AA24/'3. BL Demand'!AA$20</f>
        <v>13.523056628747879</v>
      </c>
      <c r="AB24" s="532">
        <f>AB$20*'3. BL Demand'!AB24/'3. BL Demand'!AB$20</f>
        <v>13.360553942809851</v>
      </c>
      <c r="AC24" s="532">
        <f>AC$20*'3. BL Demand'!AC24/'3. BL Demand'!AC$20</f>
        <v>13.196874508901816</v>
      </c>
      <c r="AD24" s="532">
        <f>AD$20*'3. BL Demand'!AD24/'3. BL Demand'!AD$20</f>
        <v>13.032031461708389</v>
      </c>
      <c r="AE24" s="532">
        <f>AE$20*'3. BL Demand'!AE24/'3. BL Demand'!AE$20</f>
        <v>12.962053371270608</v>
      </c>
      <c r="AF24" s="532">
        <f>AF$20*'3. BL Demand'!AF24/'3. BL Demand'!AF$20</f>
        <v>12.891315890418436</v>
      </c>
      <c r="AG24" s="532">
        <f>AG$20*'3. BL Demand'!AG24/'3. BL Demand'!AG$20</f>
        <v>12.819824325095819</v>
      </c>
      <c r="AH24" s="532">
        <f>AH$20*'3. BL Demand'!AH24/'3. BL Demand'!AH$20</f>
        <v>12.844156715297071</v>
      </c>
      <c r="AI24" s="532">
        <f>AI$20*'3. BL Demand'!AI24/'3. BL Demand'!AI$20</f>
        <v>12.868106155829691</v>
      </c>
      <c r="AJ24" s="533">
        <f>AJ$20*'3. BL Demand'!AJ24/'3. BL Demand'!AJ$20</f>
        <v>12.891669626354197</v>
      </c>
    </row>
    <row r="25" spans="1:36" x14ac:dyDescent="0.2">
      <c r="A25" s="306"/>
      <c r="B25" s="728"/>
      <c r="C25" s="263" t="s">
        <v>448</v>
      </c>
      <c r="D25" s="455" t="s">
        <v>236</v>
      </c>
      <c r="E25" s="531" t="s">
        <v>436</v>
      </c>
      <c r="F25" s="451" t="s">
        <v>211</v>
      </c>
      <c r="G25" s="451">
        <v>1</v>
      </c>
      <c r="H25" s="663"/>
      <c r="I25" s="529"/>
      <c r="J25" s="529"/>
      <c r="K25" s="667">
        <f>K$20*'3. BL Demand'!K25/'3. BL Demand'!K$20</f>
        <v>11.596784945601716</v>
      </c>
      <c r="L25" s="532">
        <f>L$20*'3. BL Demand'!L25/'3. BL Demand'!L$20</f>
        <v>11.627535736777563</v>
      </c>
      <c r="M25" s="532">
        <f>M$20*'3. BL Demand'!M25/'3. BL Demand'!M$20</f>
        <v>11.586909549197781</v>
      </c>
      <c r="N25" s="532">
        <f>N$20*'3. BL Demand'!N25/'3. BL Demand'!N$20</f>
        <v>11.545620392164643</v>
      </c>
      <c r="O25" s="532">
        <f>O$20*'3. BL Demand'!O25/'3. BL Demand'!O$20</f>
        <v>11.503670274104662</v>
      </c>
      <c r="P25" s="532">
        <f>P$20*'3. BL Demand'!P25/'3. BL Demand'!P$20</f>
        <v>11.461061306030009</v>
      </c>
      <c r="Q25" s="532">
        <f>Q$20*'3. BL Demand'!Q25/'3. BL Demand'!Q$20</f>
        <v>11.345985665788737</v>
      </c>
      <c r="R25" s="532">
        <f>R$20*'3. BL Demand'!R25/'3. BL Demand'!R$20</f>
        <v>11.301889221892914</v>
      </c>
      <c r="S25" s="532">
        <f>S$20*'3. BL Demand'!S25/'3. BL Demand'!S$20</f>
        <v>11.257142781077315</v>
      </c>
      <c r="T25" s="532">
        <f>T$20*'3. BL Demand'!T25/'3. BL Demand'!T$20</f>
        <v>11.284082749760467</v>
      </c>
      <c r="U25" s="532">
        <f>U$20*'3. BL Demand'!U25/'3. BL Demand'!U$20</f>
        <v>11.238214793554205</v>
      </c>
      <c r="V25" s="532">
        <f>V$20*'3. BL Demand'!V25/'3. BL Demand'!V$20</f>
        <v>11.264376206957097</v>
      </c>
      <c r="W25" s="532">
        <f>W$20*'3. BL Demand'!W25/'3. BL Demand'!W$20</f>
        <v>11.290230023477433</v>
      </c>
      <c r="X25" s="532">
        <f>X$20*'3. BL Demand'!X25/'3. BL Demand'!X$20</f>
        <v>11.242768175377279</v>
      </c>
      <c r="Y25" s="532">
        <f>Y$20*'3. BL Demand'!Y25/'3. BL Demand'!Y$20</f>
        <v>10.682492744595498</v>
      </c>
      <c r="Z25" s="532">
        <f>Z$20*'3. BL Demand'!Z25/'3. BL Demand'!Z$20</f>
        <v>10.559301877628762</v>
      </c>
      <c r="AA25" s="532">
        <f>AA$20*'3. BL Demand'!AA25/'3. BL Demand'!AA$20</f>
        <v>10.435175153299786</v>
      </c>
      <c r="AB25" s="532">
        <f>AB$20*'3. BL Demand'!AB25/'3. BL Demand'!AB$20</f>
        <v>10.310122257790194</v>
      </c>
      <c r="AC25" s="532">
        <f>AC$20*'3. BL Demand'!AC25/'3. BL Demand'!AC$20</f>
        <v>10.184153054655159</v>
      </c>
      <c r="AD25" s="532">
        <f>AD$20*'3. BL Demand'!AD25/'3. BL Demand'!AD$20</f>
        <v>10.057277583696232</v>
      </c>
      <c r="AE25" s="532">
        <f>AE$20*'3. BL Demand'!AE25/'3. BL Demand'!AE$20</f>
        <v>10.003606851272391</v>
      </c>
      <c r="AF25" s="532">
        <f>AF$20*'3. BL Demand'!AF25/'3. BL Demand'!AF$20</f>
        <v>9.949346581788836</v>
      </c>
      <c r="AG25" s="532">
        <f>AG$20*'3. BL Demand'!AG25/'3. BL Demand'!AG$20</f>
        <v>9.8945008092204478</v>
      </c>
      <c r="AH25" s="532">
        <f>AH$20*'3. BL Demand'!AH25/'3. BL Demand'!AH$20</f>
        <v>9.9136121030526105</v>
      </c>
      <c r="AI25" s="532">
        <f>AI$20*'3. BL Demand'!AI25/'3. BL Demand'!AI$20</f>
        <v>9.9324292214618097</v>
      </c>
      <c r="AJ25" s="533">
        <f>AJ$20*'3. BL Demand'!AJ25/'3. BL Demand'!AJ$20</f>
        <v>9.950949804327708</v>
      </c>
    </row>
    <row r="26" spans="1:36" x14ac:dyDescent="0.2">
      <c r="A26" s="306"/>
      <c r="B26" s="728"/>
      <c r="C26" s="263" t="s">
        <v>449</v>
      </c>
      <c r="D26" s="455" t="s">
        <v>238</v>
      </c>
      <c r="E26" s="531" t="s">
        <v>436</v>
      </c>
      <c r="F26" s="451" t="s">
        <v>211</v>
      </c>
      <c r="G26" s="451">
        <v>1</v>
      </c>
      <c r="H26" s="663"/>
      <c r="I26" s="529"/>
      <c r="J26" s="529"/>
      <c r="K26" s="667">
        <f>K$20*'3. BL Demand'!K26/'3. BL Demand'!K$20</f>
        <v>14.648538267988544</v>
      </c>
      <c r="L26" s="532">
        <f>L$20*'3. BL Demand'!L26/'3. BL Demand'!L$20</f>
        <v>14.682680433700225</v>
      </c>
      <c r="M26" s="532">
        <f>M$20*'3. BL Demand'!M26/'3. BL Demand'!M$20</f>
        <v>14.626852063023788</v>
      </c>
      <c r="N26" s="532">
        <f>N$20*'3. BL Demand'!N26/'3. BL Demand'!N$20</f>
        <v>14.570374238044291</v>
      </c>
      <c r="O26" s="532">
        <f>O$20*'3. BL Demand'!O26/'3. BL Demand'!O$20</f>
        <v>14.513247783038725</v>
      </c>
      <c r="P26" s="532">
        <f>P$20*'3. BL Demand'!P26/'3. BL Demand'!P$20</f>
        <v>14.455473620154979</v>
      </c>
      <c r="Q26" s="532">
        <f>Q$20*'3. BL Demand'!Q26/'3. BL Demand'!Q$20</f>
        <v>14.306505268079212</v>
      </c>
      <c r="R26" s="532">
        <f>R$20*'3. BL Demand'!R26/'3. BL Demand'!R$20</f>
        <v>14.247239601804715</v>
      </c>
      <c r="S26" s="532">
        <f>S$20*'3. BL Demand'!S26/'3. BL Demand'!S$20</f>
        <v>14.187331150810063</v>
      </c>
      <c r="T26" s="532">
        <f>T$20*'3. BL Demand'!T26/'3. BL Demand'!T$20</f>
        <v>14.217921778030348</v>
      </c>
      <c r="U26" s="532">
        <f>U$20*'3. BL Demand'!U26/'3. BL Demand'!U$20</f>
        <v>14.156926357667428</v>
      </c>
      <c r="V26" s="532">
        <f>V$20*'3. BL Demand'!V26/'3. BL Demand'!V$20</f>
        <v>14.186818698967786</v>
      </c>
      <c r="W26" s="532">
        <f>W$20*'3. BL Demand'!W26/'3. BL Demand'!W$20</f>
        <v>14.216454958865009</v>
      </c>
      <c r="X26" s="532">
        <f>X$20*'3. BL Demand'!X26/'3. BL Demand'!X$20</f>
        <v>14.153923240812063</v>
      </c>
      <c r="Y26" s="532">
        <f>Y$20*'3. BL Demand'!Y26/'3. BL Demand'!Y$20</f>
        <v>13.446078199388072</v>
      </c>
      <c r="Z26" s="532">
        <f>Z$20*'3. BL Demand'!Z26/'3. BL Demand'!Z$20</f>
        <v>13.288686305607147</v>
      </c>
      <c r="AA26" s="532">
        <f>AA$20*'3. BL Demand'!AA26/'3. BL Demand'!AA$20</f>
        <v>13.130303316672739</v>
      </c>
      <c r="AB26" s="532">
        <f>AB$20*'3. BL Demand'!AB26/'3. BL Demand'!AB$20</f>
        <v>12.970936728433028</v>
      </c>
      <c r="AC26" s="532">
        <f>AC$20*'3. BL Demand'!AC26/'3. BL Demand'!AC$20</f>
        <v>12.810594220017421</v>
      </c>
      <c r="AD26" s="532">
        <f>AD$20*'3. BL Demand'!AD26/'3. BL Demand'!AD$20</f>
        <v>12.649283653258378</v>
      </c>
      <c r="AE26" s="532">
        <f>AE$20*'3. BL Demand'!AE26/'3. BL Demand'!AE$20</f>
        <v>12.580199736778122</v>
      </c>
      <c r="AF26" s="532">
        <f>AF$20*'3. BL Demand'!AF26/'3. BL Demand'!AF$20</f>
        <v>12.510514803263222</v>
      </c>
      <c r="AG26" s="532">
        <f>AG$20*'3. BL Demand'!AG26/'3. BL Demand'!AG$20</f>
        <v>12.440231677766334</v>
      </c>
      <c r="AH26" s="532">
        <f>AH$20*'3. BL Demand'!AH26/'3. BL Demand'!AH$20</f>
        <v>12.463060506563858</v>
      </c>
      <c r="AI26" s="532">
        <f>AI$20*'3. BL Demand'!AI26/'3. BL Demand'!AI$20</f>
        <v>12.485636581316209</v>
      </c>
      <c r="AJ26" s="533">
        <f>AJ$20*'3. BL Demand'!AJ26/'3. BL Demand'!AJ$20</f>
        <v>12.507957264065123</v>
      </c>
    </row>
    <row r="27" spans="1:36" x14ac:dyDescent="0.2">
      <c r="A27" s="306"/>
      <c r="B27" s="728"/>
      <c r="C27" s="260" t="s">
        <v>450</v>
      </c>
      <c r="D27" s="331" t="s">
        <v>240</v>
      </c>
      <c r="E27" s="332" t="s">
        <v>451</v>
      </c>
      <c r="F27" s="451" t="s">
        <v>211</v>
      </c>
      <c r="G27" s="451">
        <v>1</v>
      </c>
      <c r="H27" s="631"/>
      <c r="I27" s="529"/>
      <c r="J27" s="529"/>
      <c r="K27" s="667">
        <f t="shared" ref="K27:AJ27" si="3">((K9+K10)*1000000)/((K54+K55)*1000)</f>
        <v>155.80394022928513</v>
      </c>
      <c r="L27" s="452">
        <f t="shared" si="3"/>
        <v>155.38278180316394</v>
      </c>
      <c r="M27" s="452">
        <f>((M9+M10)*1000000)/((M54+M55)*1000)</f>
        <v>154.30986376393435</v>
      </c>
      <c r="N27" s="452">
        <f t="shared" si="3"/>
        <v>152.99829127211618</v>
      </c>
      <c r="O27" s="452">
        <f t="shared" si="3"/>
        <v>151.48634297754671</v>
      </c>
      <c r="P27" s="452">
        <f t="shared" si="3"/>
        <v>149.89141839772827</v>
      </c>
      <c r="Q27" s="452">
        <f t="shared" si="3"/>
        <v>146.25550127753533</v>
      </c>
      <c r="R27" s="452">
        <f t="shared" si="3"/>
        <v>144.50390605469161</v>
      </c>
      <c r="S27" s="452">
        <f t="shared" si="3"/>
        <v>142.80660810677523</v>
      </c>
      <c r="T27" s="452">
        <f t="shared" si="3"/>
        <v>141.13179955422453</v>
      </c>
      <c r="U27" s="452">
        <f t="shared" si="3"/>
        <v>139.49246185745315</v>
      </c>
      <c r="V27" s="452">
        <f t="shared" si="3"/>
        <v>137.25327587409106</v>
      </c>
      <c r="W27" s="452">
        <f t="shared" si="3"/>
        <v>135.02177220632157</v>
      </c>
      <c r="X27" s="452">
        <f t="shared" si="3"/>
        <v>132.81163661687282</v>
      </c>
      <c r="Y27" s="452">
        <f t="shared" si="3"/>
        <v>130.6287165949856</v>
      </c>
      <c r="Z27" s="452">
        <f t="shared" si="3"/>
        <v>129.63578797786505</v>
      </c>
      <c r="AA27" s="452">
        <f t="shared" si="3"/>
        <v>128.65091178792918</v>
      </c>
      <c r="AB27" s="452">
        <f t="shared" si="3"/>
        <v>127.6793548258113</v>
      </c>
      <c r="AC27" s="452">
        <f t="shared" si="3"/>
        <v>126.71307013209154</v>
      </c>
      <c r="AD27" s="452">
        <f t="shared" si="3"/>
        <v>125.7607450452964</v>
      </c>
      <c r="AE27" s="452">
        <f t="shared" si="3"/>
        <v>125.1227967246877</v>
      </c>
      <c r="AF27" s="452">
        <f t="shared" si="3"/>
        <v>124.54980111528953</v>
      </c>
      <c r="AG27" s="452">
        <f t="shared" si="3"/>
        <v>124.54430949071943</v>
      </c>
      <c r="AH27" s="452">
        <f t="shared" si="3"/>
        <v>124.54511790900578</v>
      </c>
      <c r="AI27" s="452">
        <f t="shared" si="3"/>
        <v>124.52553153974897</v>
      </c>
      <c r="AJ27" s="605">
        <f t="shared" si="3"/>
        <v>124.50478043587644</v>
      </c>
    </row>
    <row r="28" spans="1:36" x14ac:dyDescent="0.2">
      <c r="A28" s="306"/>
      <c r="B28" s="728"/>
      <c r="C28" s="260" t="s">
        <v>452</v>
      </c>
      <c r="D28" s="331" t="s">
        <v>243</v>
      </c>
      <c r="E28" s="261" t="s">
        <v>416</v>
      </c>
      <c r="F28" s="333" t="s">
        <v>70</v>
      </c>
      <c r="G28" s="333">
        <v>1</v>
      </c>
      <c r="H28" s="631"/>
      <c r="I28" s="529"/>
      <c r="J28" s="529"/>
      <c r="K28" s="667">
        <f>'3. BL Demand'!K28+'6. Preferred (Scenario Yr)'!K101</f>
        <v>2.4500000000000002</v>
      </c>
      <c r="L28" s="452">
        <f>'3. BL Demand'!L28+'6. Preferred (Scenario Yr)'!L101</f>
        <v>2.4500000000000002</v>
      </c>
      <c r="M28" s="452">
        <f>'3. BL Demand'!M28+'6. Preferred (Scenario Yr)'!M101</f>
        <v>2.4500000000000002</v>
      </c>
      <c r="N28" s="452">
        <f>'3. BL Demand'!N28+'6. Preferred (Scenario Yr)'!N101</f>
        <v>2.4500000000000002</v>
      </c>
      <c r="O28" s="452">
        <f>'3. BL Demand'!O28+'6. Preferred (Scenario Yr)'!O101</f>
        <v>2.4500000000000002</v>
      </c>
      <c r="P28" s="452">
        <f>'3. BL Demand'!P28+'6. Preferred (Scenario Yr)'!P101</f>
        <v>2.4500000000000002</v>
      </c>
      <c r="Q28" s="452">
        <f>'3. BL Demand'!Q28+'6. Preferred (Scenario Yr)'!Q101</f>
        <v>2.4500000000000002</v>
      </c>
      <c r="R28" s="452">
        <f>'3. BL Demand'!R28+'6. Preferred (Scenario Yr)'!R101</f>
        <v>2.4500000000000002</v>
      </c>
      <c r="S28" s="452">
        <f>'3. BL Demand'!S28+'6. Preferred (Scenario Yr)'!S101</f>
        <v>2.4500000000000002</v>
      </c>
      <c r="T28" s="452">
        <f>'3. BL Demand'!T28+'6. Preferred (Scenario Yr)'!T101</f>
        <v>2.4500000000000002</v>
      </c>
      <c r="U28" s="452">
        <f>'3. BL Demand'!U28+'6. Preferred (Scenario Yr)'!U101</f>
        <v>2.4500000000000002</v>
      </c>
      <c r="V28" s="452">
        <f>'3. BL Demand'!V28+'6. Preferred (Scenario Yr)'!V101</f>
        <v>2.4500000000000002</v>
      </c>
      <c r="W28" s="452">
        <f>'3. BL Demand'!W28+'6. Preferred (Scenario Yr)'!W101</f>
        <v>2.4500000000000002</v>
      </c>
      <c r="X28" s="452">
        <f>'3. BL Demand'!X28+'6. Preferred (Scenario Yr)'!X101</f>
        <v>2.4500000000000002</v>
      </c>
      <c r="Y28" s="452">
        <f>'3. BL Demand'!Y28+'6. Preferred (Scenario Yr)'!Y101</f>
        <v>2.4500000000000002</v>
      </c>
      <c r="Z28" s="452">
        <f>'3. BL Demand'!Z28+'6. Preferred (Scenario Yr)'!Z101</f>
        <v>2.4500000000000002</v>
      </c>
      <c r="AA28" s="452">
        <f>'3. BL Demand'!AA28+'6. Preferred (Scenario Yr)'!AA101</f>
        <v>2.4500000000000002</v>
      </c>
      <c r="AB28" s="452">
        <f>'3. BL Demand'!AB28+'6. Preferred (Scenario Yr)'!AB101</f>
        <v>2.4500000000000002</v>
      </c>
      <c r="AC28" s="452">
        <f>'3. BL Demand'!AC28+'6. Preferred (Scenario Yr)'!AC101</f>
        <v>2.4500000000000002</v>
      </c>
      <c r="AD28" s="452">
        <f>'3. BL Demand'!AD28+'6. Preferred (Scenario Yr)'!AD101</f>
        <v>2.4500000000000002</v>
      </c>
      <c r="AE28" s="452">
        <f>'3. BL Demand'!AE28+'6. Preferred (Scenario Yr)'!AE101</f>
        <v>2.4500000000000002</v>
      </c>
      <c r="AF28" s="452">
        <f>'3. BL Demand'!AF28+'6. Preferred (Scenario Yr)'!AF101</f>
        <v>2.4500000000000002</v>
      </c>
      <c r="AG28" s="452">
        <f>'3. BL Demand'!AG28+'6. Preferred (Scenario Yr)'!AG101</f>
        <v>2.4500000000000002</v>
      </c>
      <c r="AH28" s="452">
        <f>'3. BL Demand'!AH28+'6. Preferred (Scenario Yr)'!AH101</f>
        <v>2.4500000000000002</v>
      </c>
      <c r="AI28" s="452">
        <f>'3. BL Demand'!AI28+'6. Preferred (Scenario Yr)'!AI101</f>
        <v>2.4500000000000002</v>
      </c>
      <c r="AJ28" s="605">
        <f>'3. BL Demand'!AJ28+'6. Preferred (Scenario Yr)'!AJ101</f>
        <v>2.4500000000000002</v>
      </c>
    </row>
    <row r="29" spans="1:36" ht="15.75" thickBot="1" x14ac:dyDescent="0.25">
      <c r="A29" s="306"/>
      <c r="B29" s="729"/>
      <c r="C29" s="290" t="s">
        <v>453</v>
      </c>
      <c r="D29" s="328" t="s">
        <v>245</v>
      </c>
      <c r="E29" s="291" t="s">
        <v>416</v>
      </c>
      <c r="F29" s="292" t="s">
        <v>70</v>
      </c>
      <c r="G29" s="292">
        <v>1</v>
      </c>
      <c r="H29" s="640"/>
      <c r="I29" s="640"/>
      <c r="J29" s="640"/>
      <c r="K29" s="667">
        <f>'3. BL Demand'!K29+'6. Preferred (Scenario Yr)'!K46</f>
        <v>0.48427632643533841</v>
      </c>
      <c r="L29" s="452">
        <f>'3. BL Demand'!L29+'6. Preferred (Scenario Yr)'!L46</f>
        <v>0.48427632643533841</v>
      </c>
      <c r="M29" s="452">
        <f>'3. BL Demand'!M29+'6. Preferred (Scenario Yr)'!M46</f>
        <v>0.48427632643533841</v>
      </c>
      <c r="N29" s="452">
        <f>'3. BL Demand'!N29+'6. Preferred (Scenario Yr)'!N46</f>
        <v>0.48427632643533841</v>
      </c>
      <c r="O29" s="452">
        <f>'3. BL Demand'!O29+'6. Preferred (Scenario Yr)'!O46</f>
        <v>0.48427632643533841</v>
      </c>
      <c r="P29" s="452">
        <f>'3. BL Demand'!P29+'6. Preferred (Scenario Yr)'!P46</f>
        <v>0.48427632643533841</v>
      </c>
      <c r="Q29" s="452">
        <f>'3. BL Demand'!Q29+'6. Preferred (Scenario Yr)'!Q46</f>
        <v>0.48427632643533841</v>
      </c>
      <c r="R29" s="452">
        <f>'3. BL Demand'!R29+'6. Preferred (Scenario Yr)'!R46</f>
        <v>0.48427632643533841</v>
      </c>
      <c r="S29" s="452">
        <f>'3. BL Demand'!S29+'6. Preferred (Scenario Yr)'!S46</f>
        <v>0.48427632643533841</v>
      </c>
      <c r="T29" s="452">
        <f>'3. BL Demand'!T29+'6. Preferred (Scenario Yr)'!T46</f>
        <v>0.48427632643533841</v>
      </c>
      <c r="U29" s="452">
        <f>'3. BL Demand'!U29+'6. Preferred (Scenario Yr)'!U46</f>
        <v>0.48427632643533841</v>
      </c>
      <c r="V29" s="452">
        <f>'3. BL Demand'!V29+'6. Preferred (Scenario Yr)'!V46</f>
        <v>0.48427632643533841</v>
      </c>
      <c r="W29" s="452">
        <f>'3. BL Demand'!W29+'6. Preferred (Scenario Yr)'!W46</f>
        <v>0.48427632643533841</v>
      </c>
      <c r="X29" s="452">
        <f>'3. BL Demand'!X29+'6. Preferred (Scenario Yr)'!X46</f>
        <v>0.48427632643533841</v>
      </c>
      <c r="Y29" s="452">
        <f>'3. BL Demand'!Y29+'6. Preferred (Scenario Yr)'!Y46</f>
        <v>0.48427632643533841</v>
      </c>
      <c r="Z29" s="452">
        <f>'3. BL Demand'!Z29+'6. Preferred (Scenario Yr)'!Z46</f>
        <v>0.48427632643533841</v>
      </c>
      <c r="AA29" s="452">
        <f>'3. BL Demand'!AA29+'6. Preferred (Scenario Yr)'!AA46</f>
        <v>0.48427632643533841</v>
      </c>
      <c r="AB29" s="452">
        <f>'3. BL Demand'!AB29+'6. Preferred (Scenario Yr)'!AB46</f>
        <v>0.48427632643533841</v>
      </c>
      <c r="AC29" s="452">
        <f>'3. BL Demand'!AC29+'6. Preferred (Scenario Yr)'!AC46</f>
        <v>0.48427632643533841</v>
      </c>
      <c r="AD29" s="452">
        <f>'3. BL Demand'!AD29+'6. Preferred (Scenario Yr)'!AD46</f>
        <v>0.48427632643533841</v>
      </c>
      <c r="AE29" s="452">
        <f>'3. BL Demand'!AE29+'6. Preferred (Scenario Yr)'!AE46</f>
        <v>0.48427632643533841</v>
      </c>
      <c r="AF29" s="452">
        <f>'3. BL Demand'!AF29+'6. Preferred (Scenario Yr)'!AF46</f>
        <v>0.48427632643533841</v>
      </c>
      <c r="AG29" s="452">
        <f>'3. BL Demand'!AG29+'6. Preferred (Scenario Yr)'!AG46</f>
        <v>0.48427632643533841</v>
      </c>
      <c r="AH29" s="452">
        <f>'3. BL Demand'!AH29+'6. Preferred (Scenario Yr)'!AH46</f>
        <v>0.48427632643533841</v>
      </c>
      <c r="AI29" s="452">
        <f>'3. BL Demand'!AI29+'6. Preferred (Scenario Yr)'!AI46</f>
        <v>0.48427632643533841</v>
      </c>
      <c r="AJ29" s="605">
        <f>'3. BL Demand'!AJ29+'6. Preferred (Scenario Yr)'!AJ46</f>
        <v>0.48427632643533841</v>
      </c>
    </row>
    <row r="30" spans="1:36" x14ac:dyDescent="0.2">
      <c r="A30" s="306"/>
      <c r="B30" s="730" t="s">
        <v>246</v>
      </c>
      <c r="C30" s="258" t="s">
        <v>454</v>
      </c>
      <c r="D30" s="534" t="s">
        <v>248</v>
      </c>
      <c r="E30" s="261" t="s">
        <v>416</v>
      </c>
      <c r="F30" s="333" t="s">
        <v>70</v>
      </c>
      <c r="G30" s="333">
        <v>2</v>
      </c>
      <c r="H30" s="630"/>
      <c r="I30" s="630"/>
      <c r="J30" s="433"/>
      <c r="K30" s="614">
        <f>'3. BL Demand'!K30+'6. Preferred (Scenario Yr)'!K104</f>
        <v>0.36215849664523636</v>
      </c>
      <c r="L30" s="327">
        <f>'3. BL Demand'!L30+'6. Preferred (Scenario Yr)'!L104</f>
        <v>0.36215849664523636</v>
      </c>
      <c r="M30" s="327">
        <f>'3. BL Demand'!M30+'6. Preferred (Scenario Yr)'!M104</f>
        <v>0.36215849664523636</v>
      </c>
      <c r="N30" s="327">
        <f>'3. BL Demand'!N30+'6. Preferred (Scenario Yr)'!N104</f>
        <v>0.36215849664523636</v>
      </c>
      <c r="O30" s="327">
        <f>'3. BL Demand'!O30+'6. Preferred (Scenario Yr)'!O104</f>
        <v>0.36215849664523636</v>
      </c>
      <c r="P30" s="327">
        <f>'3. BL Demand'!P30+'6. Preferred (Scenario Yr)'!P104</f>
        <v>0.36215849664523636</v>
      </c>
      <c r="Q30" s="327">
        <f>'3. BL Demand'!Q30+'6. Preferred (Scenario Yr)'!Q104</f>
        <v>0.36215849664523636</v>
      </c>
      <c r="R30" s="327">
        <f>'3. BL Demand'!R30+'6. Preferred (Scenario Yr)'!R104</f>
        <v>0.36215849664523636</v>
      </c>
      <c r="S30" s="327">
        <f>'3. BL Demand'!S30+'6. Preferred (Scenario Yr)'!S104</f>
        <v>0.36215849664523636</v>
      </c>
      <c r="T30" s="327">
        <f>'3. BL Demand'!T30+'6. Preferred (Scenario Yr)'!T104</f>
        <v>0.36215849664523636</v>
      </c>
      <c r="U30" s="327">
        <f>'3. BL Demand'!U30+'6. Preferred (Scenario Yr)'!U104</f>
        <v>0.36215849664523636</v>
      </c>
      <c r="V30" s="327">
        <f>'3. BL Demand'!V30+'6. Preferred (Scenario Yr)'!V104</f>
        <v>0.36215849664523636</v>
      </c>
      <c r="W30" s="327">
        <f>'3. BL Demand'!W30+'6. Preferred (Scenario Yr)'!W104</f>
        <v>0.36215849664523636</v>
      </c>
      <c r="X30" s="327">
        <f>'3. BL Demand'!X30+'6. Preferred (Scenario Yr)'!X104</f>
        <v>0.36215849664523636</v>
      </c>
      <c r="Y30" s="327">
        <f>'3. BL Demand'!Y30+'6. Preferred (Scenario Yr)'!Y104</f>
        <v>0.36215849664523636</v>
      </c>
      <c r="Z30" s="327">
        <f>'3. BL Demand'!Z30+'6. Preferred (Scenario Yr)'!Z104</f>
        <v>0.36215849664523636</v>
      </c>
      <c r="AA30" s="327">
        <f>'3. BL Demand'!AA30+'6. Preferred (Scenario Yr)'!AA104</f>
        <v>0.36215849664523636</v>
      </c>
      <c r="AB30" s="327">
        <f>'3. BL Demand'!AB30+'6. Preferred (Scenario Yr)'!AB104</f>
        <v>0.36215849664523636</v>
      </c>
      <c r="AC30" s="327">
        <f>'3. BL Demand'!AC30+'6. Preferred (Scenario Yr)'!AC104</f>
        <v>0.36215849664523636</v>
      </c>
      <c r="AD30" s="327">
        <f>'3. BL Demand'!AD30+'6. Preferred (Scenario Yr)'!AD104</f>
        <v>0.36215849664523636</v>
      </c>
      <c r="AE30" s="327">
        <f>'3. BL Demand'!AE30+'6. Preferred (Scenario Yr)'!AE104</f>
        <v>0.36215849664523636</v>
      </c>
      <c r="AF30" s="327">
        <f>'3. BL Demand'!AF30+'6. Preferred (Scenario Yr)'!AF104</f>
        <v>0.36215849664523636</v>
      </c>
      <c r="AG30" s="327">
        <f>'3. BL Demand'!AG30+'6. Preferred (Scenario Yr)'!AG104</f>
        <v>0.36215849664523636</v>
      </c>
      <c r="AH30" s="327">
        <f>'3. BL Demand'!AH30+'6. Preferred (Scenario Yr)'!AH104</f>
        <v>0.36215849664523636</v>
      </c>
      <c r="AI30" s="327">
        <f>'3. BL Demand'!AI30+'6. Preferred (Scenario Yr)'!AI104</f>
        <v>0.36215849664523636</v>
      </c>
      <c r="AJ30" s="344">
        <f>'3. BL Demand'!AJ30+'6. Preferred (Scenario Yr)'!AJ104</f>
        <v>0.36215849664523636</v>
      </c>
    </row>
    <row r="31" spans="1:36" x14ac:dyDescent="0.2">
      <c r="A31" s="306"/>
      <c r="B31" s="731"/>
      <c r="C31" s="260" t="s">
        <v>455</v>
      </c>
      <c r="D31" s="534" t="s">
        <v>250</v>
      </c>
      <c r="E31" s="261" t="s">
        <v>416</v>
      </c>
      <c r="F31" s="333" t="s">
        <v>70</v>
      </c>
      <c r="G31" s="333">
        <v>2</v>
      </c>
      <c r="H31" s="631"/>
      <c r="I31" s="433"/>
      <c r="J31" s="433"/>
      <c r="K31" s="614">
        <f>'3. BL Demand'!K31+'6. Preferred (Scenario Yr)'!K107</f>
        <v>5.5223324447517722E-2</v>
      </c>
      <c r="L31" s="327">
        <f>'3. BL Demand'!L31+'6. Preferred (Scenario Yr)'!L107</f>
        <v>5.5223324447517722E-2</v>
      </c>
      <c r="M31" s="327">
        <f>'3. BL Demand'!M31+'6. Preferred (Scenario Yr)'!M107</f>
        <v>5.5223324447517722E-2</v>
      </c>
      <c r="N31" s="327">
        <f>'3. BL Demand'!N31+'6. Preferred (Scenario Yr)'!N107</f>
        <v>5.5223324447517722E-2</v>
      </c>
      <c r="O31" s="327">
        <f>'3. BL Demand'!O31+'6. Preferred (Scenario Yr)'!O107</f>
        <v>5.5223324447517722E-2</v>
      </c>
      <c r="P31" s="327">
        <f>'3. BL Demand'!P31+'6. Preferred (Scenario Yr)'!P107</f>
        <v>5.5223324447517722E-2</v>
      </c>
      <c r="Q31" s="327">
        <f>'3. BL Demand'!Q31+'6. Preferred (Scenario Yr)'!Q107</f>
        <v>5.5223324447517722E-2</v>
      </c>
      <c r="R31" s="327">
        <f>'3. BL Demand'!R31+'6. Preferred (Scenario Yr)'!R107</f>
        <v>5.5223324447517722E-2</v>
      </c>
      <c r="S31" s="327">
        <f>'3. BL Demand'!S31+'6. Preferred (Scenario Yr)'!S107</f>
        <v>5.5223324447517722E-2</v>
      </c>
      <c r="T31" s="327">
        <f>'3. BL Demand'!T31+'6. Preferred (Scenario Yr)'!T107</f>
        <v>5.5223324447517722E-2</v>
      </c>
      <c r="U31" s="327">
        <f>'3. BL Demand'!U31+'6. Preferred (Scenario Yr)'!U107</f>
        <v>5.5223324447517722E-2</v>
      </c>
      <c r="V31" s="327">
        <f>'3. BL Demand'!V31+'6. Preferred (Scenario Yr)'!V107</f>
        <v>5.5223324447517722E-2</v>
      </c>
      <c r="W31" s="327">
        <f>'3. BL Demand'!W31+'6. Preferred (Scenario Yr)'!W107</f>
        <v>5.5223324447517722E-2</v>
      </c>
      <c r="X31" s="327">
        <f>'3. BL Demand'!X31+'6. Preferred (Scenario Yr)'!X107</f>
        <v>5.5223324447517722E-2</v>
      </c>
      <c r="Y31" s="327">
        <f>'3. BL Demand'!Y31+'6. Preferred (Scenario Yr)'!Y107</f>
        <v>5.5223324447517722E-2</v>
      </c>
      <c r="Z31" s="327">
        <f>'3. BL Demand'!Z31+'6. Preferred (Scenario Yr)'!Z107</f>
        <v>5.5223324447517722E-2</v>
      </c>
      <c r="AA31" s="327">
        <f>'3. BL Demand'!AA31+'6. Preferred (Scenario Yr)'!AA107</f>
        <v>5.5223324447517722E-2</v>
      </c>
      <c r="AB31" s="327">
        <f>'3. BL Demand'!AB31+'6. Preferred (Scenario Yr)'!AB107</f>
        <v>5.5223324447517722E-2</v>
      </c>
      <c r="AC31" s="327">
        <f>'3. BL Demand'!AC31+'6. Preferred (Scenario Yr)'!AC107</f>
        <v>5.5223324447517722E-2</v>
      </c>
      <c r="AD31" s="327">
        <f>'3. BL Demand'!AD31+'6. Preferred (Scenario Yr)'!AD107</f>
        <v>5.5223324447517722E-2</v>
      </c>
      <c r="AE31" s="327">
        <f>'3. BL Demand'!AE31+'6. Preferred (Scenario Yr)'!AE107</f>
        <v>5.5223324447517722E-2</v>
      </c>
      <c r="AF31" s="327">
        <f>'3. BL Demand'!AF31+'6. Preferred (Scenario Yr)'!AF107</f>
        <v>5.5223324447517722E-2</v>
      </c>
      <c r="AG31" s="327">
        <f>'3. BL Demand'!AG31+'6. Preferred (Scenario Yr)'!AG107</f>
        <v>5.5223324447517722E-2</v>
      </c>
      <c r="AH31" s="327">
        <f>'3. BL Demand'!AH31+'6. Preferred (Scenario Yr)'!AH107</f>
        <v>5.5223324447517722E-2</v>
      </c>
      <c r="AI31" s="327">
        <f>'3. BL Demand'!AI31+'6. Preferred (Scenario Yr)'!AI107</f>
        <v>5.5223324447517722E-2</v>
      </c>
      <c r="AJ31" s="344">
        <f>'3. BL Demand'!AJ31+'6. Preferred (Scenario Yr)'!AJ107</f>
        <v>5.5223324447517722E-2</v>
      </c>
    </row>
    <row r="32" spans="1:36" x14ac:dyDescent="0.2">
      <c r="A32" s="306"/>
      <c r="B32" s="731"/>
      <c r="C32" s="289" t="s">
        <v>456</v>
      </c>
      <c r="D32" s="534" t="s">
        <v>252</v>
      </c>
      <c r="E32" s="261" t="s">
        <v>416</v>
      </c>
      <c r="F32" s="333" t="s">
        <v>70</v>
      </c>
      <c r="G32" s="333">
        <v>2</v>
      </c>
      <c r="H32" s="631"/>
      <c r="I32" s="433"/>
      <c r="J32" s="433"/>
      <c r="K32" s="614">
        <f>'3. BL Demand'!K32+'6. Preferred (Scenario Yr)'!K110</f>
        <v>2.9392854353979567</v>
      </c>
      <c r="L32" s="327">
        <f>'3. BL Demand'!L32+'6. Preferred (Scenario Yr)'!L110</f>
        <v>2.9392854353979567</v>
      </c>
      <c r="M32" s="327">
        <f>'3. BL Demand'!M32+'6. Preferred (Scenario Yr)'!M110</f>
        <v>2.9392854353979567</v>
      </c>
      <c r="N32" s="327">
        <f>'3. BL Demand'!N32+'6. Preferred (Scenario Yr)'!N110</f>
        <v>2.9392854353979567</v>
      </c>
      <c r="O32" s="327">
        <f>'3. BL Demand'!O32+'6. Preferred (Scenario Yr)'!O110</f>
        <v>2.9392854353979567</v>
      </c>
      <c r="P32" s="327">
        <f>'3. BL Demand'!P32+'6. Preferred (Scenario Yr)'!P110</f>
        <v>2.9392854353979567</v>
      </c>
      <c r="Q32" s="327">
        <f>'3. BL Demand'!Q32+'6. Preferred (Scenario Yr)'!Q110</f>
        <v>2.9392854353979567</v>
      </c>
      <c r="R32" s="327">
        <f>'3. BL Demand'!R32+'6. Preferred (Scenario Yr)'!R110</f>
        <v>2.9392854353979567</v>
      </c>
      <c r="S32" s="327">
        <f>'3. BL Demand'!S32+'6. Preferred (Scenario Yr)'!S110</f>
        <v>2.9392854353979567</v>
      </c>
      <c r="T32" s="327">
        <f>'3. BL Demand'!T32+'6. Preferred (Scenario Yr)'!T110</f>
        <v>2.9392854353979567</v>
      </c>
      <c r="U32" s="327">
        <f>'3. BL Demand'!U32+'6. Preferred (Scenario Yr)'!U110</f>
        <v>2.9392854353979567</v>
      </c>
      <c r="V32" s="327">
        <f>'3. BL Demand'!V32+'6. Preferred (Scenario Yr)'!V110</f>
        <v>2.9392854353979567</v>
      </c>
      <c r="W32" s="327">
        <f>'3. BL Demand'!W32+'6. Preferred (Scenario Yr)'!W110</f>
        <v>2.9392854353979567</v>
      </c>
      <c r="X32" s="327">
        <f>'3. BL Demand'!X32+'6. Preferred (Scenario Yr)'!X110</f>
        <v>2.9392854353979567</v>
      </c>
      <c r="Y32" s="327">
        <f>'3. BL Demand'!Y32+'6. Preferred (Scenario Yr)'!Y110</f>
        <v>2.9392854353979567</v>
      </c>
      <c r="Z32" s="327">
        <f>'3. BL Demand'!Z32+'6. Preferred (Scenario Yr)'!Z110</f>
        <v>2.9392854353979567</v>
      </c>
      <c r="AA32" s="327">
        <f>'3. BL Demand'!AA32+'6. Preferred (Scenario Yr)'!AA110</f>
        <v>2.9392854353979567</v>
      </c>
      <c r="AB32" s="327">
        <f>'3. BL Demand'!AB32+'6. Preferred (Scenario Yr)'!AB110</f>
        <v>2.9392854353979567</v>
      </c>
      <c r="AC32" s="327">
        <f>'3. BL Demand'!AC32+'6. Preferred (Scenario Yr)'!AC110</f>
        <v>2.9392854353979567</v>
      </c>
      <c r="AD32" s="327">
        <f>'3. BL Demand'!AD32+'6. Preferred (Scenario Yr)'!AD110</f>
        <v>2.9392854353979567</v>
      </c>
      <c r="AE32" s="327">
        <f>'3. BL Demand'!AE32+'6. Preferred (Scenario Yr)'!AE110</f>
        <v>2.9392854353979567</v>
      </c>
      <c r="AF32" s="327">
        <f>'3. BL Demand'!AF32+'6. Preferred (Scenario Yr)'!AF110</f>
        <v>2.9392854353979567</v>
      </c>
      <c r="AG32" s="327">
        <f>'3. BL Demand'!AG32+'6. Preferred (Scenario Yr)'!AG110</f>
        <v>2.9392854353979567</v>
      </c>
      <c r="AH32" s="327">
        <f>'3. BL Demand'!AH32+'6. Preferred (Scenario Yr)'!AH110</f>
        <v>2.9392854353979567</v>
      </c>
      <c r="AI32" s="327">
        <f>'3. BL Demand'!AI32+'6. Preferred (Scenario Yr)'!AI110</f>
        <v>2.9392854353979567</v>
      </c>
      <c r="AJ32" s="344">
        <f>'3. BL Demand'!AJ32+'6. Preferred (Scenario Yr)'!AJ110</f>
        <v>2.9392854353979567</v>
      </c>
    </row>
    <row r="33" spans="1:36" x14ac:dyDescent="0.2">
      <c r="A33" s="306"/>
      <c r="B33" s="731"/>
      <c r="C33" s="260" t="s">
        <v>457</v>
      </c>
      <c r="D33" s="534" t="s">
        <v>254</v>
      </c>
      <c r="E33" s="261" t="s">
        <v>416</v>
      </c>
      <c r="F33" s="333" t="s">
        <v>70</v>
      </c>
      <c r="G33" s="333">
        <v>2</v>
      </c>
      <c r="H33" s="631"/>
      <c r="I33" s="433"/>
      <c r="J33" s="433"/>
      <c r="K33" s="614">
        <f>'3. BL Demand'!K33+'6. Preferred (Scenario Yr)'!K113</f>
        <v>7.6529209139207079</v>
      </c>
      <c r="L33" s="327">
        <f>'3. BL Demand'!L33+'6. Preferred (Scenario Yr)'!L113</f>
        <v>7.6529209139207079</v>
      </c>
      <c r="M33" s="327">
        <f>'3. BL Demand'!M33+'6. Preferred (Scenario Yr)'!M113</f>
        <v>7.6529209139207079</v>
      </c>
      <c r="N33" s="327">
        <f>'3. BL Demand'!N33+'6. Preferred (Scenario Yr)'!N113</f>
        <v>7.6529209139207079</v>
      </c>
      <c r="O33" s="327">
        <f>'3. BL Demand'!O33+'6. Preferred (Scenario Yr)'!O113</f>
        <v>7.6529209139207079</v>
      </c>
      <c r="P33" s="327">
        <f>'3. BL Demand'!P33+'6. Preferred (Scenario Yr)'!P113</f>
        <v>7.6529209139207079</v>
      </c>
      <c r="Q33" s="327">
        <f>'3. BL Demand'!Q33+'6. Preferred (Scenario Yr)'!Q113</f>
        <v>7.6529209139207079</v>
      </c>
      <c r="R33" s="327">
        <f>'3. BL Demand'!R33+'6. Preferred (Scenario Yr)'!R113</f>
        <v>7.6529209139207079</v>
      </c>
      <c r="S33" s="327">
        <f>'3. BL Demand'!S33+'6. Preferred (Scenario Yr)'!S113</f>
        <v>7.6529209139207079</v>
      </c>
      <c r="T33" s="327">
        <f>'3. BL Demand'!T33+'6. Preferred (Scenario Yr)'!T113</f>
        <v>7.6529209139207079</v>
      </c>
      <c r="U33" s="327">
        <f>'3. BL Demand'!U33+'6. Preferred (Scenario Yr)'!U113</f>
        <v>7.6529209139207079</v>
      </c>
      <c r="V33" s="327">
        <f>'3. BL Demand'!V33+'6. Preferred (Scenario Yr)'!V113</f>
        <v>7.6529209139207079</v>
      </c>
      <c r="W33" s="327">
        <f>'3. BL Demand'!W33+'6. Preferred (Scenario Yr)'!W113</f>
        <v>7.6529209139207079</v>
      </c>
      <c r="X33" s="327">
        <f>'3. BL Demand'!X33+'6. Preferred (Scenario Yr)'!X113</f>
        <v>7.6529209139207079</v>
      </c>
      <c r="Y33" s="327">
        <f>'3. BL Demand'!Y33+'6. Preferred (Scenario Yr)'!Y113</f>
        <v>7.6529209139207079</v>
      </c>
      <c r="Z33" s="327">
        <f>'3. BL Demand'!Z33+'6. Preferred (Scenario Yr)'!Z113</f>
        <v>7.6529209139207079</v>
      </c>
      <c r="AA33" s="327">
        <f>'3. BL Demand'!AA33+'6. Preferred (Scenario Yr)'!AA113</f>
        <v>7.6529209139207079</v>
      </c>
      <c r="AB33" s="327">
        <f>'3. BL Demand'!AB33+'6. Preferred (Scenario Yr)'!AB113</f>
        <v>7.6529209139207079</v>
      </c>
      <c r="AC33" s="327">
        <f>'3. BL Demand'!AC33+'6. Preferred (Scenario Yr)'!AC113</f>
        <v>7.6529209139207079</v>
      </c>
      <c r="AD33" s="327">
        <f>'3. BL Demand'!AD33+'6. Preferred (Scenario Yr)'!AD113</f>
        <v>7.6529209139207079</v>
      </c>
      <c r="AE33" s="327">
        <f>'3. BL Demand'!AE33+'6. Preferred (Scenario Yr)'!AE113</f>
        <v>7.6529209139207079</v>
      </c>
      <c r="AF33" s="327">
        <f>'3. BL Demand'!AF33+'6. Preferred (Scenario Yr)'!AF113</f>
        <v>7.6529209139207079</v>
      </c>
      <c r="AG33" s="327">
        <f>'3. BL Demand'!AG33+'6. Preferred (Scenario Yr)'!AG113</f>
        <v>7.6529209139207079</v>
      </c>
      <c r="AH33" s="327">
        <f>'3. BL Demand'!AH33+'6. Preferred (Scenario Yr)'!AH113</f>
        <v>7.6529209139207079</v>
      </c>
      <c r="AI33" s="327">
        <f>'3. BL Demand'!AI33+'6. Preferred (Scenario Yr)'!AI113</f>
        <v>7.6529209139207079</v>
      </c>
      <c r="AJ33" s="344">
        <f>'3. BL Demand'!AJ33+'6. Preferred (Scenario Yr)'!AJ113</f>
        <v>7.6529209139207079</v>
      </c>
    </row>
    <row r="34" spans="1:36" x14ac:dyDescent="0.2">
      <c r="A34" s="306"/>
      <c r="B34" s="731"/>
      <c r="C34" s="260" t="s">
        <v>458</v>
      </c>
      <c r="D34" s="534" t="s">
        <v>256</v>
      </c>
      <c r="E34" s="261" t="s">
        <v>416</v>
      </c>
      <c r="F34" s="333" t="s">
        <v>70</v>
      </c>
      <c r="G34" s="333">
        <v>2</v>
      </c>
      <c r="H34" s="631"/>
      <c r="I34" s="433"/>
      <c r="J34" s="433"/>
      <c r="K34" s="614">
        <f>'3. BL Demand'!K34+'6. Preferred (Scenario Yr)'!K116</f>
        <v>0.366161705</v>
      </c>
      <c r="L34" s="327">
        <f>'3. BL Demand'!L34+'6. Preferred (Scenario Yr)'!L116</f>
        <v>0.366161705</v>
      </c>
      <c r="M34" s="327">
        <f>'3. BL Demand'!M34+'6. Preferred (Scenario Yr)'!M116</f>
        <v>0.366161705</v>
      </c>
      <c r="N34" s="327">
        <f>'3. BL Demand'!N34+'6. Preferred (Scenario Yr)'!N116</f>
        <v>0.366161705</v>
      </c>
      <c r="O34" s="327">
        <f>'3. BL Demand'!O34+'6. Preferred (Scenario Yr)'!O116</f>
        <v>0.366161705</v>
      </c>
      <c r="P34" s="327">
        <f>'3. BL Demand'!P34+'6. Preferred (Scenario Yr)'!P116</f>
        <v>0.366161705</v>
      </c>
      <c r="Q34" s="327">
        <f>'3. BL Demand'!Q34+'6. Preferred (Scenario Yr)'!Q116</f>
        <v>0.366161705</v>
      </c>
      <c r="R34" s="327">
        <f>'3. BL Demand'!R34+'6. Preferred (Scenario Yr)'!R116</f>
        <v>0.366161705</v>
      </c>
      <c r="S34" s="327">
        <f>'3. BL Demand'!S34+'6. Preferred (Scenario Yr)'!S116</f>
        <v>0.366161705</v>
      </c>
      <c r="T34" s="327">
        <f>'3. BL Demand'!T34+'6. Preferred (Scenario Yr)'!T116</f>
        <v>0.366161705</v>
      </c>
      <c r="U34" s="327">
        <f>'3. BL Demand'!U34+'6. Preferred (Scenario Yr)'!U116</f>
        <v>0.366161705</v>
      </c>
      <c r="V34" s="327">
        <f>'3. BL Demand'!V34+'6. Preferred (Scenario Yr)'!V116</f>
        <v>0.366161705</v>
      </c>
      <c r="W34" s="327">
        <f>'3. BL Demand'!W34+'6. Preferred (Scenario Yr)'!W116</f>
        <v>0.366161705</v>
      </c>
      <c r="X34" s="327">
        <f>'3. BL Demand'!X34+'6. Preferred (Scenario Yr)'!X116</f>
        <v>0.366161705</v>
      </c>
      <c r="Y34" s="327">
        <f>'3. BL Demand'!Y34+'6. Preferred (Scenario Yr)'!Y116</f>
        <v>0.366161705</v>
      </c>
      <c r="Z34" s="327">
        <f>'3. BL Demand'!Z34+'6. Preferred (Scenario Yr)'!Z116</f>
        <v>0.366161705</v>
      </c>
      <c r="AA34" s="327">
        <f>'3. BL Demand'!AA34+'6. Preferred (Scenario Yr)'!AA116</f>
        <v>0.366161705</v>
      </c>
      <c r="AB34" s="327">
        <f>'3. BL Demand'!AB34+'6. Preferred (Scenario Yr)'!AB116</f>
        <v>0.366161705</v>
      </c>
      <c r="AC34" s="327">
        <f>'3. BL Demand'!AC34+'6. Preferred (Scenario Yr)'!AC116</f>
        <v>0.366161705</v>
      </c>
      <c r="AD34" s="327">
        <f>'3. BL Demand'!AD34+'6. Preferred (Scenario Yr)'!AD116</f>
        <v>0.366161705</v>
      </c>
      <c r="AE34" s="327">
        <f>'3. BL Demand'!AE34+'6. Preferred (Scenario Yr)'!AE116</f>
        <v>0.366161705</v>
      </c>
      <c r="AF34" s="327">
        <f>'3. BL Demand'!AF34+'6. Preferred (Scenario Yr)'!AF116</f>
        <v>0.366161705</v>
      </c>
      <c r="AG34" s="327">
        <f>'3. BL Demand'!AG34+'6. Preferred (Scenario Yr)'!AG116</f>
        <v>0.366161705</v>
      </c>
      <c r="AH34" s="327">
        <f>'3. BL Demand'!AH34+'6. Preferred (Scenario Yr)'!AH116</f>
        <v>0.366161705</v>
      </c>
      <c r="AI34" s="327">
        <f>'3. BL Demand'!AI34+'6. Preferred (Scenario Yr)'!AI116</f>
        <v>0.366161705</v>
      </c>
      <c r="AJ34" s="344">
        <f>'3. BL Demand'!AJ34+'6. Preferred (Scenario Yr)'!AJ116</f>
        <v>0.366161705</v>
      </c>
    </row>
    <row r="35" spans="1:36" x14ac:dyDescent="0.2">
      <c r="A35" s="306"/>
      <c r="B35" s="731"/>
      <c r="C35" s="260" t="s">
        <v>459</v>
      </c>
      <c r="D35" s="331" t="s">
        <v>258</v>
      </c>
      <c r="E35" s="261" t="s">
        <v>416</v>
      </c>
      <c r="F35" s="333" t="s">
        <v>70</v>
      </c>
      <c r="G35" s="333">
        <v>2</v>
      </c>
      <c r="H35" s="631"/>
      <c r="I35" s="433"/>
      <c r="J35" s="433"/>
      <c r="K35" s="614">
        <f>'3. BL Demand'!K35+'6. Preferred (Scenario Yr)'!K42</f>
        <v>16.980212334239333</v>
      </c>
      <c r="L35" s="327">
        <f>'3. BL Demand'!L35+'6. Preferred (Scenario Yr)'!L42</f>
        <v>15.255924334239333</v>
      </c>
      <c r="M35" s="327">
        <f>'3. BL Demand'!M35+'6. Preferred (Scenario Yr)'!M42</f>
        <v>13.962708334239332</v>
      </c>
      <c r="N35" s="327">
        <f>'3. BL Demand'!N35+'6. Preferred (Scenario Yr)'!N42</f>
        <v>13.316100334239334</v>
      </c>
      <c r="O35" s="327">
        <f>'3. BL Demand'!O35+'6. Preferred (Scenario Yr)'!O42</f>
        <v>12.885028334239333</v>
      </c>
      <c r="P35" s="327">
        <f>'3. BL Demand'!P35+'6. Preferred (Scenario Yr)'!P42</f>
        <v>12.669492334239333</v>
      </c>
      <c r="Q35" s="327">
        <f>'3. BL Demand'!Q35+'6. Preferred (Scenario Yr)'!Q42</f>
        <v>12.355092334239334</v>
      </c>
      <c r="R35" s="327">
        <f>'3. BL Demand'!R35+'6. Preferred (Scenario Yr)'!R42</f>
        <v>12.040692334239335</v>
      </c>
      <c r="S35" s="327">
        <f>'3. BL Demand'!S35+'6. Preferred (Scenario Yr)'!S42</f>
        <v>11.726292334239336</v>
      </c>
      <c r="T35" s="327">
        <f>'3. BL Demand'!T35+'6. Preferred (Scenario Yr)'!T42</f>
        <v>11.411892334239337</v>
      </c>
      <c r="U35" s="327">
        <f>'3. BL Demand'!U35+'6. Preferred (Scenario Yr)'!U42</f>
        <v>11.097492334239339</v>
      </c>
      <c r="V35" s="327">
        <f>'3. BL Demand'!V35+'6. Preferred (Scenario Yr)'!V42</f>
        <v>10.78309233423934</v>
      </c>
      <c r="W35" s="327">
        <f>'3. BL Demand'!W35+'6. Preferred (Scenario Yr)'!W42</f>
        <v>10.468692334239341</v>
      </c>
      <c r="X35" s="327">
        <f>'3. BL Demand'!X35+'6. Preferred (Scenario Yr)'!X42</f>
        <v>10.154292334239344</v>
      </c>
      <c r="Y35" s="327">
        <f>'3. BL Demand'!Y35+'6. Preferred (Scenario Yr)'!Y42</f>
        <v>9.8398923342393445</v>
      </c>
      <c r="Z35" s="327">
        <f>'3. BL Demand'!Z35+'6. Preferred (Scenario Yr)'!Z42</f>
        <v>9.5254923342393454</v>
      </c>
      <c r="AA35" s="327">
        <f>'3. BL Demand'!AA35+'6. Preferred (Scenario Yr)'!AA42</f>
        <v>9.2110923342393463</v>
      </c>
      <c r="AB35" s="327">
        <f>'3. BL Demand'!AB35+'6. Preferred (Scenario Yr)'!AB42</f>
        <v>8.8966923342393471</v>
      </c>
      <c r="AC35" s="327">
        <f>'3. BL Demand'!AC35+'6. Preferred (Scenario Yr)'!AC42</f>
        <v>8.582292334239348</v>
      </c>
      <c r="AD35" s="327">
        <f>'3. BL Demand'!AD35+'6. Preferred (Scenario Yr)'!AD42</f>
        <v>8.2678923342393507</v>
      </c>
      <c r="AE35" s="327">
        <f>'3. BL Demand'!AE35+'6. Preferred (Scenario Yr)'!AE42</f>
        <v>7.9534923342393515</v>
      </c>
      <c r="AF35" s="327">
        <f>'3. BL Demand'!AF35+'6. Preferred (Scenario Yr)'!AF42</f>
        <v>7.6390923342393542</v>
      </c>
      <c r="AG35" s="327">
        <f>'3. BL Demand'!AG35+'6. Preferred (Scenario Yr)'!AG42</f>
        <v>7.3246923342393551</v>
      </c>
      <c r="AH35" s="327">
        <f>'3. BL Demand'!AH35+'6. Preferred (Scenario Yr)'!AH42</f>
        <v>7.0102923342393559</v>
      </c>
      <c r="AI35" s="327">
        <f>'3. BL Demand'!AI35+'6. Preferred (Scenario Yr)'!AI42</f>
        <v>6.6958923342393568</v>
      </c>
      <c r="AJ35" s="344">
        <f>'3. BL Demand'!AJ35+'6. Preferred (Scenario Yr)'!AJ42</f>
        <v>6.3814923342393577</v>
      </c>
    </row>
    <row r="36" spans="1:36" x14ac:dyDescent="0.2">
      <c r="A36" s="306"/>
      <c r="B36" s="731"/>
      <c r="C36" s="260" t="s">
        <v>84</v>
      </c>
      <c r="D36" s="331" t="s">
        <v>259</v>
      </c>
      <c r="E36" s="535" t="s">
        <v>460</v>
      </c>
      <c r="F36" s="312" t="s">
        <v>70</v>
      </c>
      <c r="G36" s="312">
        <v>2</v>
      </c>
      <c r="H36" s="631"/>
      <c r="I36" s="433"/>
      <c r="J36" s="433"/>
      <c r="K36" s="614">
        <f t="shared" ref="K36:AJ36" si="4">SUM(K30:K35)</f>
        <v>28.355962209650752</v>
      </c>
      <c r="L36" s="327">
        <f t="shared" si="4"/>
        <v>26.631674209650754</v>
      </c>
      <c r="M36" s="327">
        <f t="shared" si="4"/>
        <v>25.338458209650753</v>
      </c>
      <c r="N36" s="327">
        <f t="shared" si="4"/>
        <v>24.691850209650752</v>
      </c>
      <c r="O36" s="327">
        <f t="shared" si="4"/>
        <v>24.260778209650752</v>
      </c>
      <c r="P36" s="327">
        <f t="shared" si="4"/>
        <v>24.045242209650752</v>
      </c>
      <c r="Q36" s="327">
        <f t="shared" si="4"/>
        <v>23.730842209650753</v>
      </c>
      <c r="R36" s="327">
        <f t="shared" si="4"/>
        <v>23.416442209650754</v>
      </c>
      <c r="S36" s="327">
        <f t="shared" si="4"/>
        <v>23.102042209650755</v>
      </c>
      <c r="T36" s="327">
        <f t="shared" si="4"/>
        <v>22.787642209650755</v>
      </c>
      <c r="U36" s="327">
        <f t="shared" si="4"/>
        <v>22.473242209650756</v>
      </c>
      <c r="V36" s="327">
        <f t="shared" si="4"/>
        <v>22.158842209650757</v>
      </c>
      <c r="W36" s="327">
        <f t="shared" si="4"/>
        <v>21.844442209650758</v>
      </c>
      <c r="X36" s="327">
        <f t="shared" si="4"/>
        <v>21.530042209650762</v>
      </c>
      <c r="Y36" s="327">
        <f t="shared" si="4"/>
        <v>21.215642209650763</v>
      </c>
      <c r="Z36" s="327">
        <f t="shared" si="4"/>
        <v>20.901242209650764</v>
      </c>
      <c r="AA36" s="327">
        <f t="shared" si="4"/>
        <v>20.586842209650765</v>
      </c>
      <c r="AB36" s="327">
        <f t="shared" si="4"/>
        <v>20.272442209650766</v>
      </c>
      <c r="AC36" s="327">
        <f t="shared" si="4"/>
        <v>19.958042209650767</v>
      </c>
      <c r="AD36" s="327">
        <f t="shared" si="4"/>
        <v>19.643642209650771</v>
      </c>
      <c r="AE36" s="327">
        <f t="shared" si="4"/>
        <v>19.329242209650772</v>
      </c>
      <c r="AF36" s="327">
        <f t="shared" si="4"/>
        <v>19.014842209650773</v>
      </c>
      <c r="AG36" s="327">
        <f t="shared" si="4"/>
        <v>18.700442209650774</v>
      </c>
      <c r="AH36" s="327">
        <f t="shared" si="4"/>
        <v>18.386042209650775</v>
      </c>
      <c r="AI36" s="327">
        <f t="shared" si="4"/>
        <v>18.071642209650776</v>
      </c>
      <c r="AJ36" s="344">
        <f t="shared" si="4"/>
        <v>17.757242209650776</v>
      </c>
    </row>
    <row r="37" spans="1:36" ht="15.75" thickBot="1" x14ac:dyDescent="0.25">
      <c r="A37" s="306"/>
      <c r="B37" s="732"/>
      <c r="C37" s="536" t="s">
        <v>461</v>
      </c>
      <c r="D37" s="537" t="s">
        <v>259</v>
      </c>
      <c r="E37" s="538" t="s">
        <v>462</v>
      </c>
      <c r="F37" s="539" t="s">
        <v>263</v>
      </c>
      <c r="G37" s="539">
        <v>2</v>
      </c>
      <c r="H37" s="633"/>
      <c r="I37" s="540"/>
      <c r="J37" s="540"/>
      <c r="K37" s="668">
        <f t="shared" ref="K37:AJ37" si="5">(K36*1000000)/(K51*1000)</f>
        <v>88.480490673748037</v>
      </c>
      <c r="L37" s="541">
        <f t="shared" si="5"/>
        <v>82.088529706396599</v>
      </c>
      <c r="M37" s="541">
        <f t="shared" si="5"/>
        <v>76.977402292556619</v>
      </c>
      <c r="N37" s="541">
        <f t="shared" si="5"/>
        <v>74.112281647045336</v>
      </c>
      <c r="O37" s="541">
        <f t="shared" si="5"/>
        <v>72.04374146578165</v>
      </c>
      <c r="P37" s="541">
        <f t="shared" si="5"/>
        <v>70.548074227892442</v>
      </c>
      <c r="Q37" s="541">
        <f t="shared" si="5"/>
        <v>68.777817265107629</v>
      </c>
      <c r="R37" s="541">
        <f t="shared" si="5"/>
        <v>67.115900493743908</v>
      </c>
      <c r="S37" s="541">
        <f t="shared" si="5"/>
        <v>65.562493017252706</v>
      </c>
      <c r="T37" s="541">
        <f t="shared" si="5"/>
        <v>64.025999207298241</v>
      </c>
      <c r="U37" s="541">
        <f t="shared" si="5"/>
        <v>62.545191462243054</v>
      </c>
      <c r="V37" s="541">
        <f t="shared" si="5"/>
        <v>61.129428614439028</v>
      </c>
      <c r="W37" s="541">
        <f t="shared" si="5"/>
        <v>59.767619205409083</v>
      </c>
      <c r="X37" s="541">
        <f t="shared" si="5"/>
        <v>58.449637056010452</v>
      </c>
      <c r="Y37" s="541">
        <f t="shared" si="5"/>
        <v>57.167627370758751</v>
      </c>
      <c r="Z37" s="541">
        <f t="shared" si="5"/>
        <v>55.910449201857588</v>
      </c>
      <c r="AA37" s="541">
        <f t="shared" si="5"/>
        <v>54.675659608294119</v>
      </c>
      <c r="AB37" s="541">
        <f t="shared" si="5"/>
        <v>53.460379409652454</v>
      </c>
      <c r="AC37" s="541">
        <f t="shared" si="5"/>
        <v>52.262716973776861</v>
      </c>
      <c r="AD37" s="541">
        <f t="shared" si="5"/>
        <v>51.083681634422788</v>
      </c>
      <c r="AE37" s="541">
        <f t="shared" si="5"/>
        <v>49.921814731541431</v>
      </c>
      <c r="AF37" s="541">
        <f t="shared" si="5"/>
        <v>48.777448370149969</v>
      </c>
      <c r="AG37" s="541">
        <f t="shared" si="5"/>
        <v>47.650662967313707</v>
      </c>
      <c r="AH37" s="541">
        <f t="shared" si="5"/>
        <v>46.541055996763944</v>
      </c>
      <c r="AI37" s="541">
        <f t="shared" si="5"/>
        <v>45.447820264130307</v>
      </c>
      <c r="AJ37" s="378">
        <f t="shared" si="5"/>
        <v>44.370398957291478</v>
      </c>
    </row>
    <row r="38" spans="1:36" x14ac:dyDescent="0.2">
      <c r="A38" s="307"/>
      <c r="B38" s="727" t="s">
        <v>264</v>
      </c>
      <c r="C38" s="424" t="s">
        <v>463</v>
      </c>
      <c r="D38" s="472" t="s">
        <v>464</v>
      </c>
      <c r="E38" s="469" t="s">
        <v>267</v>
      </c>
      <c r="F38" s="318" t="s">
        <v>268</v>
      </c>
      <c r="G38" s="317">
        <v>2</v>
      </c>
      <c r="H38" s="639"/>
      <c r="I38" s="433"/>
      <c r="J38" s="433"/>
      <c r="K38" s="614">
        <v>11.872999999999999</v>
      </c>
      <c r="L38" s="471">
        <v>12.039081117059695</v>
      </c>
      <c r="M38" s="471">
        <v>12.20516223411939</v>
      </c>
      <c r="N38" s="471">
        <v>12.371243351179086</v>
      </c>
      <c r="O38" s="471">
        <v>12.537324468238781</v>
      </c>
      <c r="P38" s="471">
        <v>12.703405585298476</v>
      </c>
      <c r="Q38" s="471">
        <v>12.869486702358172</v>
      </c>
      <c r="R38" s="471">
        <v>13.035567819417867</v>
      </c>
      <c r="S38" s="471">
        <v>13.201648936477561</v>
      </c>
      <c r="T38" s="471">
        <v>13.367730053537258</v>
      </c>
      <c r="U38" s="471">
        <v>13.533811170596952</v>
      </c>
      <c r="V38" s="471">
        <v>13.699892287656647</v>
      </c>
      <c r="W38" s="471">
        <v>13.865973404716343</v>
      </c>
      <c r="X38" s="471">
        <v>14.032054521776038</v>
      </c>
      <c r="Y38" s="471">
        <v>14.198135638835733</v>
      </c>
      <c r="Z38" s="471">
        <v>14.364216755895429</v>
      </c>
      <c r="AA38" s="471">
        <v>14.530297872955124</v>
      </c>
      <c r="AB38" s="471">
        <v>14.69637899001482</v>
      </c>
      <c r="AC38" s="471">
        <v>14.862460107074515</v>
      </c>
      <c r="AD38" s="471">
        <v>15.02854122413421</v>
      </c>
      <c r="AE38" s="471">
        <v>15.194622341193906</v>
      </c>
      <c r="AF38" s="471">
        <v>15.360703458253601</v>
      </c>
      <c r="AG38" s="471">
        <v>15.526784575313297</v>
      </c>
      <c r="AH38" s="471">
        <v>15.692865692372992</v>
      </c>
      <c r="AI38" s="471">
        <v>15.858946809432688</v>
      </c>
      <c r="AJ38" s="462">
        <v>16.025027926492381</v>
      </c>
    </row>
    <row r="39" spans="1:36" x14ac:dyDescent="0.2">
      <c r="A39" s="307"/>
      <c r="B39" s="733"/>
      <c r="C39" s="424" t="s">
        <v>465</v>
      </c>
      <c r="D39" s="472" t="s">
        <v>466</v>
      </c>
      <c r="E39" s="469" t="s">
        <v>267</v>
      </c>
      <c r="F39" s="318" t="s">
        <v>268</v>
      </c>
      <c r="G39" s="318">
        <v>2</v>
      </c>
      <c r="H39" s="631"/>
      <c r="I39" s="334"/>
      <c r="J39" s="334"/>
      <c r="K39" s="616">
        <v>1.4450000000000001</v>
      </c>
      <c r="L39" s="342">
        <v>1.4450000000000001</v>
      </c>
      <c r="M39" s="342">
        <v>1.4450000000000001</v>
      </c>
      <c r="N39" s="342">
        <v>1.4450000000000001</v>
      </c>
      <c r="O39" s="342">
        <v>1.4450000000000001</v>
      </c>
      <c r="P39" s="342">
        <v>1.4450000000000001</v>
      </c>
      <c r="Q39" s="342">
        <v>1.4450000000000001</v>
      </c>
      <c r="R39" s="342">
        <v>1.4450000000000001</v>
      </c>
      <c r="S39" s="342">
        <v>1.4450000000000001</v>
      </c>
      <c r="T39" s="342">
        <v>1.4450000000000001</v>
      </c>
      <c r="U39" s="342">
        <v>1.4450000000000001</v>
      </c>
      <c r="V39" s="342">
        <v>1.4450000000000001</v>
      </c>
      <c r="W39" s="342">
        <v>1.4450000000000001</v>
      </c>
      <c r="X39" s="342">
        <v>1.4450000000000001</v>
      </c>
      <c r="Y39" s="342">
        <v>1.4450000000000001</v>
      </c>
      <c r="Z39" s="342">
        <v>1.4450000000000001</v>
      </c>
      <c r="AA39" s="342">
        <v>1.4450000000000001</v>
      </c>
      <c r="AB39" s="342">
        <v>1.4450000000000001</v>
      </c>
      <c r="AC39" s="342">
        <v>1.4450000000000001</v>
      </c>
      <c r="AD39" s="342">
        <v>1.4450000000000001</v>
      </c>
      <c r="AE39" s="342">
        <v>1.4450000000000001</v>
      </c>
      <c r="AF39" s="342">
        <v>1.4450000000000001</v>
      </c>
      <c r="AG39" s="342">
        <v>1.4450000000000001</v>
      </c>
      <c r="AH39" s="342">
        <v>1.4450000000000001</v>
      </c>
      <c r="AI39" s="342">
        <v>1.4450000000000001</v>
      </c>
      <c r="AJ39" s="384">
        <v>1.4450000000000001</v>
      </c>
    </row>
    <row r="40" spans="1:36" x14ac:dyDescent="0.2">
      <c r="A40" s="201"/>
      <c r="B40" s="733"/>
      <c r="C40" s="424" t="s">
        <v>467</v>
      </c>
      <c r="D40" s="472" t="s">
        <v>272</v>
      </c>
      <c r="E40" s="469" t="s">
        <v>273</v>
      </c>
      <c r="F40" s="318" t="s">
        <v>268</v>
      </c>
      <c r="G40" s="318">
        <v>2</v>
      </c>
      <c r="H40" s="631"/>
      <c r="I40" s="334"/>
      <c r="J40" s="334"/>
      <c r="K40" s="616">
        <v>2.7559999999999998</v>
      </c>
      <c r="L40" s="342">
        <v>2.7559999999999998</v>
      </c>
      <c r="M40" s="342">
        <v>2.7559999999999998</v>
      </c>
      <c r="N40" s="342">
        <v>2.7559999999999998</v>
      </c>
      <c r="O40" s="342">
        <v>2.7559999999999998</v>
      </c>
      <c r="P40" s="342">
        <v>2.7559999999999998</v>
      </c>
      <c r="Q40" s="342">
        <v>2.7559999999999998</v>
      </c>
      <c r="R40" s="342">
        <v>2.7559999999999998</v>
      </c>
      <c r="S40" s="342">
        <v>2.7559999999999998</v>
      </c>
      <c r="T40" s="342">
        <v>2.7559999999999998</v>
      </c>
      <c r="U40" s="342">
        <v>2.7559999999999998</v>
      </c>
      <c r="V40" s="342">
        <v>2.7559999999999998</v>
      </c>
      <c r="W40" s="342">
        <v>2.7559999999999998</v>
      </c>
      <c r="X40" s="342">
        <v>2.7559999999999998</v>
      </c>
      <c r="Y40" s="342">
        <v>2.7559999999999998</v>
      </c>
      <c r="Z40" s="342">
        <v>2.7559999999999998</v>
      </c>
      <c r="AA40" s="342">
        <v>2.7559999999999998</v>
      </c>
      <c r="AB40" s="342">
        <v>2.7559999999999998</v>
      </c>
      <c r="AC40" s="342">
        <v>2.7559999999999998</v>
      </c>
      <c r="AD40" s="342">
        <v>2.7559999999999998</v>
      </c>
      <c r="AE40" s="342">
        <v>2.7559999999999998</v>
      </c>
      <c r="AF40" s="342">
        <v>2.7559999999999998</v>
      </c>
      <c r="AG40" s="342">
        <v>2.7559999999999998</v>
      </c>
      <c r="AH40" s="342">
        <v>2.7559999999999998</v>
      </c>
      <c r="AI40" s="342">
        <v>2.7559999999999998</v>
      </c>
      <c r="AJ40" s="384">
        <v>2.7559999999999998</v>
      </c>
    </row>
    <row r="41" spans="1:36" ht="38.25" x14ac:dyDescent="0.25">
      <c r="A41" s="308"/>
      <c r="B41" s="733"/>
      <c r="C41" s="542" t="s">
        <v>468</v>
      </c>
      <c r="D41" s="543" t="s">
        <v>469</v>
      </c>
      <c r="E41" s="475" t="s">
        <v>470</v>
      </c>
      <c r="F41" s="544" t="s">
        <v>268</v>
      </c>
      <c r="G41" s="545">
        <v>2</v>
      </c>
      <c r="H41" s="630"/>
      <c r="I41" s="324"/>
      <c r="J41" s="324"/>
      <c r="K41" s="669">
        <v>96.361999999999995</v>
      </c>
      <c r="L41" s="477">
        <f>K41+SUM(L42:L47)</f>
        <v>102.645173134337</v>
      </c>
      <c r="M41" s="477">
        <f t="shared" ref="M41:AJ41" si="6">L41+SUM(M42:M47)</f>
        <v>114.070326600469</v>
      </c>
      <c r="N41" s="477">
        <f>M41+SUM(N42:N47)</f>
        <v>126.779885613518</v>
      </c>
      <c r="O41" s="477">
        <f t="shared" si="6"/>
        <v>140.07134555594098</v>
      </c>
      <c r="P41" s="477">
        <f t="shared" si="6"/>
        <v>153.86444317296903</v>
      </c>
      <c r="Q41" s="477">
        <f t="shared" si="6"/>
        <v>174.75679321008803</v>
      </c>
      <c r="R41" s="477">
        <f t="shared" si="6"/>
        <v>195.18502975709799</v>
      </c>
      <c r="S41" s="477">
        <f t="shared" si="6"/>
        <v>215.12809531730599</v>
      </c>
      <c r="T41" s="477">
        <f t="shared" si="6"/>
        <v>235.06759449872402</v>
      </c>
      <c r="U41" s="477">
        <f t="shared" si="6"/>
        <v>254.79925877833401</v>
      </c>
      <c r="V41" s="477">
        <f t="shared" si="6"/>
        <v>274.25969059367503</v>
      </c>
      <c r="W41" s="477">
        <f t="shared" si="6"/>
        <v>293.50060941731107</v>
      </c>
      <c r="X41" s="477">
        <f t="shared" si="6"/>
        <v>312.57297115494805</v>
      </c>
      <c r="Y41" s="477">
        <f t="shared" si="6"/>
        <v>331.51773339904508</v>
      </c>
      <c r="Z41" s="477">
        <f t="shared" si="6"/>
        <v>334.07305766013508</v>
      </c>
      <c r="AA41" s="477">
        <f t="shared" si="6"/>
        <v>336.59933860730808</v>
      </c>
      <c r="AB41" s="477">
        <f t="shared" si="6"/>
        <v>339.11160297071007</v>
      </c>
      <c r="AC41" s="477">
        <f t="shared" si="6"/>
        <v>341.6196951550761</v>
      </c>
      <c r="AD41" s="477">
        <f t="shared" si="6"/>
        <v>344.11295680796309</v>
      </c>
      <c r="AE41" s="477">
        <f t="shared" si="6"/>
        <v>346.5986733961571</v>
      </c>
      <c r="AF41" s="477">
        <f t="shared" si="6"/>
        <v>349.07085143776612</v>
      </c>
      <c r="AG41" s="477">
        <f t="shared" si="6"/>
        <v>351.5249463579471</v>
      </c>
      <c r="AH41" s="477">
        <f t="shared" si="6"/>
        <v>353.96009215407514</v>
      </c>
      <c r="AI41" s="477">
        <f t="shared" si="6"/>
        <v>356.37901356101708</v>
      </c>
      <c r="AJ41" s="597">
        <f t="shared" si="6"/>
        <v>358.78267221025709</v>
      </c>
    </row>
    <row r="42" spans="1:36" x14ac:dyDescent="0.2">
      <c r="A42" s="203"/>
      <c r="B42" s="733"/>
      <c r="C42" s="424" t="s">
        <v>471</v>
      </c>
      <c r="D42" s="478" t="s">
        <v>472</v>
      </c>
      <c r="E42" s="469" t="s">
        <v>279</v>
      </c>
      <c r="F42" s="318" t="s">
        <v>268</v>
      </c>
      <c r="G42" s="546">
        <v>2</v>
      </c>
      <c r="H42" s="637"/>
      <c r="I42" s="433"/>
      <c r="J42" s="433"/>
      <c r="K42" s="621">
        <v>0</v>
      </c>
      <c r="L42" s="680">
        <v>3.7831731343370048</v>
      </c>
      <c r="M42" s="680">
        <v>4.5751534661320035</v>
      </c>
      <c r="N42" s="680">
        <v>3.8345590130490019</v>
      </c>
      <c r="O42" s="680">
        <v>3.416459942422982</v>
      </c>
      <c r="P42" s="680">
        <v>3.9180976170280482</v>
      </c>
      <c r="Q42" s="680">
        <v>4.0353500371190023</v>
      </c>
      <c r="R42" s="680">
        <v>3.6932365470099611</v>
      </c>
      <c r="S42" s="680">
        <v>3.3050655602079932</v>
      </c>
      <c r="T42" s="680">
        <v>3.3794991814180393</v>
      </c>
      <c r="U42" s="680">
        <v>3.2336642796099766</v>
      </c>
      <c r="V42" s="680">
        <v>3.0124318153409986</v>
      </c>
      <c r="W42" s="680">
        <v>2.8329188236360205</v>
      </c>
      <c r="X42" s="680">
        <v>2.6963617376369657</v>
      </c>
      <c r="Y42" s="680">
        <v>2.5947622440970153</v>
      </c>
      <c r="Z42" s="680">
        <v>2.5553242610900195</v>
      </c>
      <c r="AA42" s="680">
        <v>2.5262809471730141</v>
      </c>
      <c r="AB42" s="680">
        <v>2.512264363401977</v>
      </c>
      <c r="AC42" s="680">
        <v>2.508092184366018</v>
      </c>
      <c r="AD42" s="680">
        <v>2.493261652886984</v>
      </c>
      <c r="AE42" s="680">
        <v>2.4857165881940162</v>
      </c>
      <c r="AF42" s="680">
        <v>2.4721780416090042</v>
      </c>
      <c r="AG42" s="680">
        <v>2.454094920180971</v>
      </c>
      <c r="AH42" s="680">
        <v>2.4351457961280247</v>
      </c>
      <c r="AI42" s="680">
        <v>2.418921406941954</v>
      </c>
      <c r="AJ42" s="693">
        <v>2.4036586492400382</v>
      </c>
    </row>
    <row r="43" spans="1:36" x14ac:dyDescent="0.2">
      <c r="A43" s="203"/>
      <c r="B43" s="733"/>
      <c r="C43" s="424" t="s">
        <v>473</v>
      </c>
      <c r="D43" s="479" t="s">
        <v>281</v>
      </c>
      <c r="E43" s="469" t="s">
        <v>282</v>
      </c>
      <c r="F43" s="318" t="s">
        <v>268</v>
      </c>
      <c r="G43" s="546">
        <v>2</v>
      </c>
      <c r="H43" s="637"/>
      <c r="I43" s="433"/>
      <c r="J43" s="433"/>
      <c r="K43" s="621">
        <v>0</v>
      </c>
      <c r="L43" s="680">
        <v>2.5</v>
      </c>
      <c r="M43" s="680">
        <v>2.5</v>
      </c>
      <c r="N43" s="680">
        <v>2.5</v>
      </c>
      <c r="O43" s="680">
        <v>2.5</v>
      </c>
      <c r="P43" s="680">
        <v>2.5</v>
      </c>
      <c r="Q43" s="680">
        <v>0.60899999999999999</v>
      </c>
      <c r="R43" s="680">
        <v>0.48699999999999999</v>
      </c>
      <c r="S43" s="680">
        <v>0.39</v>
      </c>
      <c r="T43" s="680">
        <v>0.312</v>
      </c>
      <c r="U43" s="680">
        <v>0.25</v>
      </c>
      <c r="V43" s="680">
        <v>0.2</v>
      </c>
      <c r="W43" s="680">
        <v>0.16</v>
      </c>
      <c r="X43" s="680">
        <v>0.128</v>
      </c>
      <c r="Y43" s="680">
        <v>0.10199999999999999</v>
      </c>
      <c r="Z43" s="680">
        <v>0</v>
      </c>
      <c r="AA43" s="680">
        <v>0</v>
      </c>
      <c r="AB43" s="680">
        <v>0</v>
      </c>
      <c r="AC43" s="680">
        <v>0</v>
      </c>
      <c r="AD43" s="680">
        <v>0</v>
      </c>
      <c r="AE43" s="680">
        <v>0</v>
      </c>
      <c r="AF43" s="680">
        <v>0</v>
      </c>
      <c r="AG43" s="680">
        <v>0</v>
      </c>
      <c r="AH43" s="680">
        <v>0</v>
      </c>
      <c r="AI43" s="680">
        <v>0</v>
      </c>
      <c r="AJ43" s="693">
        <v>0</v>
      </c>
    </row>
    <row r="44" spans="1:36" x14ac:dyDescent="0.2">
      <c r="A44" s="203"/>
      <c r="B44" s="733"/>
      <c r="C44" s="424" t="s">
        <v>474</v>
      </c>
      <c r="D44" s="472" t="s">
        <v>284</v>
      </c>
      <c r="E44" s="469" t="s">
        <v>285</v>
      </c>
      <c r="F44" s="318" t="s">
        <v>268</v>
      </c>
      <c r="G44" s="546">
        <v>2</v>
      </c>
      <c r="H44" s="637"/>
      <c r="I44" s="433"/>
      <c r="J44" s="433"/>
      <c r="K44" s="621">
        <v>0</v>
      </c>
      <c r="L44" s="680">
        <v>0</v>
      </c>
      <c r="M44" s="680">
        <v>0</v>
      </c>
      <c r="N44" s="680">
        <v>0</v>
      </c>
      <c r="O44" s="680">
        <v>0</v>
      </c>
      <c r="P44" s="680">
        <v>0</v>
      </c>
      <c r="Q44" s="680">
        <v>16.228000000000002</v>
      </c>
      <c r="R44" s="680">
        <v>16.228000000000002</v>
      </c>
      <c r="S44" s="680">
        <v>16.228000000000002</v>
      </c>
      <c r="T44" s="680">
        <v>16.228000000000002</v>
      </c>
      <c r="U44" s="680">
        <v>16.228000000000002</v>
      </c>
      <c r="V44" s="680">
        <v>16.228000000000002</v>
      </c>
      <c r="W44" s="680">
        <v>16.228000000000002</v>
      </c>
      <c r="X44" s="680">
        <v>16.228000000000002</v>
      </c>
      <c r="Y44" s="680">
        <v>16.228000000000002</v>
      </c>
      <c r="Z44" s="680">
        <v>0</v>
      </c>
      <c r="AA44" s="680">
        <v>0</v>
      </c>
      <c r="AB44" s="680">
        <v>0</v>
      </c>
      <c r="AC44" s="680">
        <v>0</v>
      </c>
      <c r="AD44" s="680">
        <v>0</v>
      </c>
      <c r="AE44" s="680">
        <v>0</v>
      </c>
      <c r="AF44" s="680">
        <v>0</v>
      </c>
      <c r="AG44" s="680">
        <v>0</v>
      </c>
      <c r="AH44" s="680">
        <v>0</v>
      </c>
      <c r="AI44" s="680">
        <v>0</v>
      </c>
      <c r="AJ44" s="693">
        <v>0</v>
      </c>
    </row>
    <row r="45" spans="1:36" x14ac:dyDescent="0.2">
      <c r="A45" s="203"/>
      <c r="B45" s="733"/>
      <c r="C45" s="424" t="s">
        <v>475</v>
      </c>
      <c r="D45" s="472" t="s">
        <v>287</v>
      </c>
      <c r="E45" s="469" t="s">
        <v>288</v>
      </c>
      <c r="F45" s="318" t="s">
        <v>268</v>
      </c>
      <c r="G45" s="546">
        <v>2</v>
      </c>
      <c r="H45" s="637"/>
      <c r="I45" s="433"/>
      <c r="J45" s="433"/>
      <c r="K45" s="621">
        <v>0</v>
      </c>
      <c r="L45" s="680">
        <v>0</v>
      </c>
      <c r="M45" s="680">
        <v>4.2</v>
      </c>
      <c r="N45" s="680">
        <v>6</v>
      </c>
      <c r="O45" s="680">
        <v>7</v>
      </c>
      <c r="P45" s="680">
        <v>7</v>
      </c>
      <c r="Q45" s="680">
        <v>0</v>
      </c>
      <c r="R45" s="680">
        <v>0</v>
      </c>
      <c r="S45" s="680">
        <v>0</v>
      </c>
      <c r="T45" s="680">
        <v>0</v>
      </c>
      <c r="U45" s="680">
        <v>0</v>
      </c>
      <c r="V45" s="680">
        <v>0</v>
      </c>
      <c r="W45" s="680">
        <v>0</v>
      </c>
      <c r="X45" s="680">
        <v>0</v>
      </c>
      <c r="Y45" s="680">
        <v>0</v>
      </c>
      <c r="Z45" s="680">
        <v>0</v>
      </c>
      <c r="AA45" s="680">
        <v>0</v>
      </c>
      <c r="AB45" s="680">
        <v>0</v>
      </c>
      <c r="AC45" s="680">
        <v>0</v>
      </c>
      <c r="AD45" s="680">
        <v>0</v>
      </c>
      <c r="AE45" s="680">
        <v>0</v>
      </c>
      <c r="AF45" s="680">
        <v>0</v>
      </c>
      <c r="AG45" s="680">
        <v>0</v>
      </c>
      <c r="AH45" s="680">
        <v>0</v>
      </c>
      <c r="AI45" s="680">
        <v>0</v>
      </c>
      <c r="AJ45" s="693">
        <v>0</v>
      </c>
    </row>
    <row r="46" spans="1:36" x14ac:dyDescent="0.2">
      <c r="A46" s="203"/>
      <c r="B46" s="733"/>
      <c r="C46" s="424" t="s">
        <v>476</v>
      </c>
      <c r="D46" s="472" t="s">
        <v>477</v>
      </c>
      <c r="E46" s="469" t="s">
        <v>291</v>
      </c>
      <c r="F46" s="318" t="s">
        <v>268</v>
      </c>
      <c r="G46" s="546">
        <v>2</v>
      </c>
      <c r="H46" s="637"/>
      <c r="I46" s="433"/>
      <c r="J46" s="433"/>
      <c r="K46" s="621">
        <v>0</v>
      </c>
      <c r="L46" s="680">
        <v>0</v>
      </c>
      <c r="M46" s="680">
        <v>0</v>
      </c>
      <c r="N46" s="680">
        <v>0</v>
      </c>
      <c r="O46" s="680">
        <v>0</v>
      </c>
      <c r="P46" s="680">
        <v>0</v>
      </c>
      <c r="Q46" s="680">
        <v>0</v>
      </c>
      <c r="R46" s="680">
        <v>0</v>
      </c>
      <c r="S46" s="680">
        <v>0</v>
      </c>
      <c r="T46" s="680">
        <v>0</v>
      </c>
      <c r="U46" s="680">
        <v>0</v>
      </c>
      <c r="V46" s="680">
        <v>0</v>
      </c>
      <c r="W46" s="680">
        <v>0</v>
      </c>
      <c r="X46" s="680">
        <v>0</v>
      </c>
      <c r="Y46" s="680">
        <v>0</v>
      </c>
      <c r="Z46" s="680">
        <v>0</v>
      </c>
      <c r="AA46" s="680">
        <v>0</v>
      </c>
      <c r="AB46" s="680">
        <v>0</v>
      </c>
      <c r="AC46" s="680">
        <v>0</v>
      </c>
      <c r="AD46" s="680">
        <v>0</v>
      </c>
      <c r="AE46" s="680">
        <v>0</v>
      </c>
      <c r="AF46" s="680">
        <v>0</v>
      </c>
      <c r="AG46" s="680">
        <v>0</v>
      </c>
      <c r="AH46" s="680">
        <v>0</v>
      </c>
      <c r="AI46" s="680">
        <v>0</v>
      </c>
      <c r="AJ46" s="693">
        <v>0</v>
      </c>
    </row>
    <row r="47" spans="1:36" x14ac:dyDescent="0.2">
      <c r="A47" s="203"/>
      <c r="B47" s="733"/>
      <c r="C47" s="424" t="s">
        <v>478</v>
      </c>
      <c r="D47" s="472" t="s">
        <v>293</v>
      </c>
      <c r="E47" s="469" t="s">
        <v>294</v>
      </c>
      <c r="F47" s="318" t="s">
        <v>268</v>
      </c>
      <c r="G47" s="546">
        <v>2</v>
      </c>
      <c r="H47" s="637"/>
      <c r="I47" s="433"/>
      <c r="J47" s="433"/>
      <c r="K47" s="621">
        <v>0</v>
      </c>
      <c r="L47" s="680">
        <v>0</v>
      </c>
      <c r="M47" s="680">
        <v>0.15</v>
      </c>
      <c r="N47" s="680">
        <v>0.375</v>
      </c>
      <c r="O47" s="680">
        <v>0.375</v>
      </c>
      <c r="P47" s="680">
        <v>0.375</v>
      </c>
      <c r="Q47" s="680">
        <v>0.02</v>
      </c>
      <c r="R47" s="680">
        <v>0.02</v>
      </c>
      <c r="S47" s="680">
        <v>0.02</v>
      </c>
      <c r="T47" s="680">
        <v>0.02</v>
      </c>
      <c r="U47" s="680">
        <v>0.02</v>
      </c>
      <c r="V47" s="680">
        <v>0.02</v>
      </c>
      <c r="W47" s="680">
        <v>0.02</v>
      </c>
      <c r="X47" s="680">
        <v>0.02</v>
      </c>
      <c r="Y47" s="680">
        <v>0.02</v>
      </c>
      <c r="Z47" s="680">
        <v>0</v>
      </c>
      <c r="AA47" s="680">
        <v>0</v>
      </c>
      <c r="AB47" s="680">
        <v>0</v>
      </c>
      <c r="AC47" s="680">
        <v>0</v>
      </c>
      <c r="AD47" s="680">
        <v>0</v>
      </c>
      <c r="AE47" s="680">
        <v>0</v>
      </c>
      <c r="AF47" s="680">
        <v>0</v>
      </c>
      <c r="AG47" s="680">
        <v>0</v>
      </c>
      <c r="AH47" s="680">
        <v>0</v>
      </c>
      <c r="AI47" s="680">
        <v>0</v>
      </c>
      <c r="AJ47" s="693">
        <v>0</v>
      </c>
    </row>
    <row r="48" spans="1:36" x14ac:dyDescent="0.2">
      <c r="A48" s="203"/>
      <c r="B48" s="733"/>
      <c r="C48" s="424" t="s">
        <v>479</v>
      </c>
      <c r="D48" s="472" t="s">
        <v>296</v>
      </c>
      <c r="E48" s="469" t="s">
        <v>273</v>
      </c>
      <c r="F48" s="318" t="s">
        <v>268</v>
      </c>
      <c r="G48" s="546">
        <v>2</v>
      </c>
      <c r="H48" s="631"/>
      <c r="I48" s="433"/>
      <c r="J48" s="433"/>
      <c r="K48" s="621">
        <v>2.0019999999999998</v>
      </c>
      <c r="L48" s="680">
        <v>2.0019999999999998</v>
      </c>
      <c r="M48" s="680">
        <v>2.0019999999999998</v>
      </c>
      <c r="N48" s="680">
        <v>2.0019999999999998</v>
      </c>
      <c r="O48" s="680">
        <v>2.0019999999999998</v>
      </c>
      <c r="P48" s="680">
        <v>2.0019999999999998</v>
      </c>
      <c r="Q48" s="680">
        <v>2.0019999999999998</v>
      </c>
      <c r="R48" s="680">
        <v>2.0019999999999998</v>
      </c>
      <c r="S48" s="680">
        <v>2.0019999999999998</v>
      </c>
      <c r="T48" s="680">
        <v>2.0019999999999998</v>
      </c>
      <c r="U48" s="680">
        <v>2.0019999999999998</v>
      </c>
      <c r="V48" s="680">
        <v>2.0019999999999998</v>
      </c>
      <c r="W48" s="680">
        <v>2.0019999999999998</v>
      </c>
      <c r="X48" s="680">
        <v>2.0019999999999998</v>
      </c>
      <c r="Y48" s="680">
        <v>2.0019999999999998</v>
      </c>
      <c r="Z48" s="680">
        <v>2.0019999999999998</v>
      </c>
      <c r="AA48" s="680">
        <v>2.0019999999999998</v>
      </c>
      <c r="AB48" s="680">
        <v>2.0019999999999998</v>
      </c>
      <c r="AC48" s="680">
        <v>2.0019999999999998</v>
      </c>
      <c r="AD48" s="680">
        <v>2.0019999999999998</v>
      </c>
      <c r="AE48" s="680">
        <v>2.0019999999999998</v>
      </c>
      <c r="AF48" s="680">
        <v>2.0019999999999998</v>
      </c>
      <c r="AG48" s="680">
        <v>2.0019999999999998</v>
      </c>
      <c r="AH48" s="680">
        <v>2.0019999999999998</v>
      </c>
      <c r="AI48" s="680">
        <v>2.0019999999999998</v>
      </c>
      <c r="AJ48" s="693">
        <v>2.0019999999999998</v>
      </c>
    </row>
    <row r="49" spans="1:36" x14ac:dyDescent="0.2">
      <c r="A49" s="203"/>
      <c r="B49" s="733"/>
      <c r="C49" s="424" t="s">
        <v>480</v>
      </c>
      <c r="D49" s="472" t="s">
        <v>298</v>
      </c>
      <c r="E49" s="469" t="s">
        <v>299</v>
      </c>
      <c r="F49" s="318" t="s">
        <v>268</v>
      </c>
      <c r="G49" s="546">
        <v>2</v>
      </c>
      <c r="H49" s="631"/>
      <c r="I49" s="433"/>
      <c r="J49" s="433"/>
      <c r="K49" s="621">
        <v>200.25</v>
      </c>
      <c r="L49" s="680">
        <v>197.75</v>
      </c>
      <c r="M49" s="680">
        <v>190.9</v>
      </c>
      <c r="N49" s="680">
        <v>182.02500000000001</v>
      </c>
      <c r="O49" s="680">
        <v>172.15</v>
      </c>
      <c r="P49" s="680">
        <v>162.27500000000001</v>
      </c>
      <c r="Q49" s="680">
        <v>145.41800000000001</v>
      </c>
      <c r="R49" s="680">
        <v>128.68299999999999</v>
      </c>
      <c r="S49" s="680">
        <v>112.045</v>
      </c>
      <c r="T49" s="680">
        <v>95.484999999999999</v>
      </c>
      <c r="U49" s="680">
        <v>78.986999999999995</v>
      </c>
      <c r="V49" s="680">
        <v>62.539000000000001</v>
      </c>
      <c r="W49" s="680">
        <v>46.131</v>
      </c>
      <c r="X49" s="680">
        <v>29.754999999999999</v>
      </c>
      <c r="Y49" s="680">
        <v>13.404999999999999</v>
      </c>
      <c r="Z49" s="680">
        <v>13.404999999999999</v>
      </c>
      <c r="AA49" s="680">
        <v>13.404999999999999</v>
      </c>
      <c r="AB49" s="680">
        <v>13.404999999999999</v>
      </c>
      <c r="AC49" s="680">
        <v>13.404999999999999</v>
      </c>
      <c r="AD49" s="680">
        <v>13.404999999999999</v>
      </c>
      <c r="AE49" s="680">
        <v>13.404999999999999</v>
      </c>
      <c r="AF49" s="680">
        <v>13.404999999999999</v>
      </c>
      <c r="AG49" s="680">
        <v>13.404999999999999</v>
      </c>
      <c r="AH49" s="680">
        <v>13.404999999999999</v>
      </c>
      <c r="AI49" s="680">
        <v>13.404999999999999</v>
      </c>
      <c r="AJ49" s="693">
        <v>13.404999999999999</v>
      </c>
    </row>
    <row r="50" spans="1:36" x14ac:dyDescent="0.2">
      <c r="A50" s="203"/>
      <c r="B50" s="733"/>
      <c r="C50" s="424" t="s">
        <v>481</v>
      </c>
      <c r="D50" s="472" t="s">
        <v>301</v>
      </c>
      <c r="E50" s="469" t="s">
        <v>273</v>
      </c>
      <c r="F50" s="318" t="s">
        <v>268</v>
      </c>
      <c r="G50" s="546">
        <v>2</v>
      </c>
      <c r="H50" s="631"/>
      <c r="I50" s="433"/>
      <c r="J50" s="433"/>
      <c r="K50" s="621">
        <v>5.7889999999999997</v>
      </c>
      <c r="L50" s="680">
        <v>5.7889999999999997</v>
      </c>
      <c r="M50" s="680">
        <v>5.7889999999999997</v>
      </c>
      <c r="N50" s="680">
        <v>5.7889999999999997</v>
      </c>
      <c r="O50" s="680">
        <v>5.7889999999999997</v>
      </c>
      <c r="P50" s="680">
        <v>5.7889999999999997</v>
      </c>
      <c r="Q50" s="680">
        <v>5.7889999999999997</v>
      </c>
      <c r="R50" s="680">
        <v>5.7889999999999997</v>
      </c>
      <c r="S50" s="680">
        <v>5.7889999999999997</v>
      </c>
      <c r="T50" s="680">
        <v>5.7889999999999997</v>
      </c>
      <c r="U50" s="680">
        <v>5.7889999999999997</v>
      </c>
      <c r="V50" s="680">
        <v>5.7889999999999997</v>
      </c>
      <c r="W50" s="680">
        <v>5.7889999999999997</v>
      </c>
      <c r="X50" s="680">
        <v>5.7889999999999997</v>
      </c>
      <c r="Y50" s="680">
        <v>5.7889999999999997</v>
      </c>
      <c r="Z50" s="680">
        <v>5.7889999999999997</v>
      </c>
      <c r="AA50" s="680">
        <v>5.7889999999999997</v>
      </c>
      <c r="AB50" s="680">
        <v>5.7889999999999997</v>
      </c>
      <c r="AC50" s="680">
        <v>5.7889999999999997</v>
      </c>
      <c r="AD50" s="680">
        <v>5.7889999999999997</v>
      </c>
      <c r="AE50" s="680">
        <v>5.7889999999999997</v>
      </c>
      <c r="AF50" s="680">
        <v>5.7889999999999997</v>
      </c>
      <c r="AG50" s="680">
        <v>5.7889999999999997</v>
      </c>
      <c r="AH50" s="680">
        <v>5.7889999999999997</v>
      </c>
      <c r="AI50" s="680">
        <v>5.7889999999999997</v>
      </c>
      <c r="AJ50" s="693">
        <v>5.7889999999999997</v>
      </c>
    </row>
    <row r="51" spans="1:36" ht="15.75" thickBot="1" x14ac:dyDescent="0.25">
      <c r="A51" s="203"/>
      <c r="B51" s="734"/>
      <c r="C51" s="486" t="s">
        <v>482</v>
      </c>
      <c r="D51" s="487" t="s">
        <v>303</v>
      </c>
      <c r="E51" s="482" t="s">
        <v>483</v>
      </c>
      <c r="F51" s="489" t="s">
        <v>268</v>
      </c>
      <c r="G51" s="489">
        <v>2</v>
      </c>
      <c r="H51" s="637"/>
      <c r="I51" s="433"/>
      <c r="J51" s="433"/>
      <c r="K51" s="614">
        <f>K38+K39+K40+K41+K48+K49+K50</f>
        <v>320.47699999999998</v>
      </c>
      <c r="L51" s="477">
        <f t="shared" ref="L51:AJ51" si="7">L38+L39+L40+L41+L48+L49+L50</f>
        <v>324.4262542513967</v>
      </c>
      <c r="M51" s="477">
        <f t="shared" si="7"/>
        <v>329.16748883458843</v>
      </c>
      <c r="N51" s="477">
        <f t="shared" si="7"/>
        <v>333.16812896469708</v>
      </c>
      <c r="O51" s="477">
        <f t="shared" si="7"/>
        <v>336.75067002417973</v>
      </c>
      <c r="P51" s="477">
        <f t="shared" si="7"/>
        <v>340.83484875826753</v>
      </c>
      <c r="Q51" s="477">
        <f t="shared" si="7"/>
        <v>345.03627991244622</v>
      </c>
      <c r="R51" s="477">
        <f t="shared" si="7"/>
        <v>348.89559757651585</v>
      </c>
      <c r="S51" s="477">
        <f t="shared" si="7"/>
        <v>352.36674425378357</v>
      </c>
      <c r="T51" s="477">
        <f t="shared" si="7"/>
        <v>355.91232455226128</v>
      </c>
      <c r="U51" s="477">
        <f t="shared" si="7"/>
        <v>359.31206994893091</v>
      </c>
      <c r="V51" s="477">
        <f t="shared" si="7"/>
        <v>362.49058288133165</v>
      </c>
      <c r="W51" s="477">
        <f t="shared" si="7"/>
        <v>365.48958282202739</v>
      </c>
      <c r="X51" s="477">
        <f t="shared" si="7"/>
        <v>368.35202567672405</v>
      </c>
      <c r="Y51" s="477">
        <f t="shared" si="7"/>
        <v>371.11286903788078</v>
      </c>
      <c r="Z51" s="477">
        <f t="shared" si="7"/>
        <v>373.8342744160305</v>
      </c>
      <c r="AA51" s="477">
        <f t="shared" si="7"/>
        <v>376.52663648026316</v>
      </c>
      <c r="AB51" s="477">
        <f t="shared" si="7"/>
        <v>379.20498196072487</v>
      </c>
      <c r="AC51" s="477">
        <f t="shared" si="7"/>
        <v>381.87915526215056</v>
      </c>
      <c r="AD51" s="477">
        <f t="shared" si="7"/>
        <v>384.53849803209727</v>
      </c>
      <c r="AE51" s="477">
        <f t="shared" si="7"/>
        <v>387.19029573735099</v>
      </c>
      <c r="AF51" s="477">
        <f t="shared" si="7"/>
        <v>389.82855489601968</v>
      </c>
      <c r="AG51" s="477">
        <f t="shared" si="7"/>
        <v>392.44873093326038</v>
      </c>
      <c r="AH51" s="477">
        <f t="shared" si="7"/>
        <v>395.04995784644808</v>
      </c>
      <c r="AI51" s="477">
        <f t="shared" si="7"/>
        <v>397.63496037044973</v>
      </c>
      <c r="AJ51" s="597">
        <f t="shared" si="7"/>
        <v>400.20470013674947</v>
      </c>
    </row>
    <row r="52" spans="1:36" ht="15.75" thickBot="1" x14ac:dyDescent="0.25">
      <c r="A52" s="203"/>
      <c r="B52" s="723" t="s">
        <v>305</v>
      </c>
      <c r="C52" s="403" t="s">
        <v>484</v>
      </c>
      <c r="D52" s="484" t="s">
        <v>307</v>
      </c>
      <c r="E52" s="469" t="s">
        <v>299</v>
      </c>
      <c r="F52" s="470" t="s">
        <v>268</v>
      </c>
      <c r="G52" s="470">
        <v>2</v>
      </c>
      <c r="H52" s="639"/>
      <c r="I52" s="335"/>
      <c r="J52" s="335"/>
      <c r="K52" s="612">
        <v>12.606</v>
      </c>
      <c r="L52" s="471">
        <v>12.6790668196666</v>
      </c>
      <c r="M52" s="471">
        <v>12.824481478514601</v>
      </c>
      <c r="N52" s="471">
        <v>12.9579611398335</v>
      </c>
      <c r="O52" s="471">
        <v>13.0952134013584</v>
      </c>
      <c r="P52" s="471">
        <v>13.2324443831792</v>
      </c>
      <c r="Q52" s="471">
        <v>13.325102639504999</v>
      </c>
      <c r="R52" s="471">
        <v>13.5020247958658</v>
      </c>
      <c r="S52" s="471">
        <v>13.6841355434593</v>
      </c>
      <c r="T52" s="471">
        <v>13.874348848026401</v>
      </c>
      <c r="U52" s="471">
        <v>14.0723359222624</v>
      </c>
      <c r="V52" s="471">
        <v>14.257627328801901</v>
      </c>
      <c r="W52" s="471">
        <v>14.5785249740838</v>
      </c>
      <c r="X52" s="471">
        <v>14.818135197541402</v>
      </c>
      <c r="Y52" s="471">
        <v>15.026618525258797</v>
      </c>
      <c r="Z52" s="471">
        <v>15.193215043541999</v>
      </c>
      <c r="AA52" s="471">
        <v>15.3365363519941</v>
      </c>
      <c r="AB52" s="471">
        <v>15.479814554439201</v>
      </c>
      <c r="AC52" s="471">
        <v>15.6393298104054</v>
      </c>
      <c r="AD52" s="471">
        <v>15.807856442077101</v>
      </c>
      <c r="AE52" s="471">
        <v>15.977297465504702</v>
      </c>
      <c r="AF52" s="471">
        <v>16.163149055207402</v>
      </c>
      <c r="AG52" s="471">
        <v>16.374143763000902</v>
      </c>
      <c r="AH52" s="471">
        <v>16.6002275046223</v>
      </c>
      <c r="AI52" s="471">
        <v>16.847082054370297</v>
      </c>
      <c r="AJ52" s="462">
        <v>17.0972147397237</v>
      </c>
    </row>
    <row r="53" spans="1:36" ht="15.75" thickBot="1" x14ac:dyDescent="0.25">
      <c r="A53" s="203"/>
      <c r="B53" s="733"/>
      <c r="C53" s="424" t="s">
        <v>485</v>
      </c>
      <c r="D53" s="485" t="s">
        <v>309</v>
      </c>
      <c r="E53" s="469" t="s">
        <v>299</v>
      </c>
      <c r="F53" s="318" t="s">
        <v>268</v>
      </c>
      <c r="G53" s="470">
        <v>2</v>
      </c>
      <c r="H53" s="630"/>
      <c r="I53" s="433"/>
      <c r="J53" s="433"/>
      <c r="K53" s="614">
        <v>1.534</v>
      </c>
      <c r="L53" s="361">
        <v>1.534</v>
      </c>
      <c r="M53" s="361">
        <v>1.534</v>
      </c>
      <c r="N53" s="361">
        <v>1.534</v>
      </c>
      <c r="O53" s="361">
        <v>1.534</v>
      </c>
      <c r="P53" s="361">
        <v>1.534</v>
      </c>
      <c r="Q53" s="361">
        <v>1.534</v>
      </c>
      <c r="R53" s="361">
        <v>1.534</v>
      </c>
      <c r="S53" s="361">
        <v>1.534</v>
      </c>
      <c r="T53" s="361">
        <v>1.534</v>
      </c>
      <c r="U53" s="361">
        <v>1.534</v>
      </c>
      <c r="V53" s="361">
        <v>1.534</v>
      </c>
      <c r="W53" s="361">
        <v>1.534</v>
      </c>
      <c r="X53" s="361">
        <v>1.534</v>
      </c>
      <c r="Y53" s="361">
        <v>1.534</v>
      </c>
      <c r="Z53" s="361">
        <v>1.534</v>
      </c>
      <c r="AA53" s="361">
        <v>1.534</v>
      </c>
      <c r="AB53" s="361">
        <v>1.534</v>
      </c>
      <c r="AC53" s="361">
        <v>1.534</v>
      </c>
      <c r="AD53" s="361">
        <v>1.534</v>
      </c>
      <c r="AE53" s="361">
        <v>1.534</v>
      </c>
      <c r="AF53" s="361">
        <v>1.534</v>
      </c>
      <c r="AG53" s="361">
        <v>1.534</v>
      </c>
      <c r="AH53" s="361">
        <v>1.534</v>
      </c>
      <c r="AI53" s="361">
        <v>1.534</v>
      </c>
      <c r="AJ53" s="384">
        <v>1.534</v>
      </c>
    </row>
    <row r="54" spans="1:36" ht="15.75" thickBot="1" x14ac:dyDescent="0.25">
      <c r="A54" s="178"/>
      <c r="B54" s="733"/>
      <c r="C54" s="424" t="s">
        <v>486</v>
      </c>
      <c r="D54" s="485" t="s">
        <v>311</v>
      </c>
      <c r="E54" s="469" t="s">
        <v>299</v>
      </c>
      <c r="F54" s="318" t="s">
        <v>268</v>
      </c>
      <c r="G54" s="470">
        <v>2</v>
      </c>
      <c r="H54" s="630"/>
      <c r="I54" s="324"/>
      <c r="J54" s="324"/>
      <c r="K54" s="614">
        <v>209.86500000000001</v>
      </c>
      <c r="L54" s="361">
        <v>223.43418721128225</v>
      </c>
      <c r="M54" s="361">
        <v>248.72467998275823</v>
      </c>
      <c r="N54" s="361">
        <v>277.06986351102955</v>
      </c>
      <c r="O54" s="361">
        <v>306.85798183726087</v>
      </c>
      <c r="P54" s="361">
        <v>338.14004970963566</v>
      </c>
      <c r="Q54" s="361">
        <v>386.82285244328563</v>
      </c>
      <c r="R54" s="361">
        <v>435.405700354266</v>
      </c>
      <c r="S54" s="361">
        <v>483.7919496308001</v>
      </c>
      <c r="T54" s="361">
        <v>533.00725589381091</v>
      </c>
      <c r="U54" s="361">
        <v>582.44499487403402</v>
      </c>
      <c r="V54" s="361">
        <v>631.72786075259205</v>
      </c>
      <c r="W54" s="361">
        <v>680.90236805729671</v>
      </c>
      <c r="X54" s="361">
        <v>729.63833599665702</v>
      </c>
      <c r="Y54" s="361">
        <v>777.10928960442891</v>
      </c>
      <c r="Z54" s="361">
        <v>780.84025046352508</v>
      </c>
      <c r="AA54" s="361">
        <v>784.33619944984287</v>
      </c>
      <c r="AB54" s="361">
        <v>787.754686894987</v>
      </c>
      <c r="AC54" s="361">
        <v>791.24897535291495</v>
      </c>
      <c r="AD54" s="361">
        <v>794.89427123964344</v>
      </c>
      <c r="AE54" s="361">
        <v>799.03081493752541</v>
      </c>
      <c r="AF54" s="361">
        <v>803.02945360399838</v>
      </c>
      <c r="AG54" s="361">
        <v>807.12792521632605</v>
      </c>
      <c r="AH54" s="361">
        <v>811.35566087938469</v>
      </c>
      <c r="AI54" s="361">
        <v>815.7156031826504</v>
      </c>
      <c r="AJ54" s="414">
        <v>820.09331260686713</v>
      </c>
    </row>
    <row r="55" spans="1:36" x14ac:dyDescent="0.2">
      <c r="A55" s="178"/>
      <c r="B55" s="733"/>
      <c r="C55" s="424" t="s">
        <v>487</v>
      </c>
      <c r="D55" s="472" t="s">
        <v>313</v>
      </c>
      <c r="E55" s="469" t="s">
        <v>299</v>
      </c>
      <c r="F55" s="318" t="s">
        <v>268</v>
      </c>
      <c r="G55" s="470">
        <v>2</v>
      </c>
      <c r="H55" s="637"/>
      <c r="I55" s="433"/>
      <c r="J55" s="433"/>
      <c r="K55" s="669">
        <v>521.18700000000001</v>
      </c>
      <c r="L55" s="361">
        <v>514.40205191023369</v>
      </c>
      <c r="M55" s="361">
        <v>498.12949102950182</v>
      </c>
      <c r="N55" s="361">
        <v>476.78082941017146</v>
      </c>
      <c r="O55" s="361">
        <v>452.422579789709</v>
      </c>
      <c r="P55" s="361">
        <v>427.78366987330321</v>
      </c>
      <c r="Q55" s="361">
        <v>385.8047103480634</v>
      </c>
      <c r="R55" s="361">
        <v>342.95970205235005</v>
      </c>
      <c r="S55" s="361">
        <v>299.37204490057383</v>
      </c>
      <c r="T55" s="361">
        <v>255.11484083148414</v>
      </c>
      <c r="U55" s="361">
        <v>210.32544409994986</v>
      </c>
      <c r="V55" s="361">
        <v>165.17642820021791</v>
      </c>
      <c r="W55" s="361">
        <v>119.97744687281224</v>
      </c>
      <c r="X55" s="361">
        <v>75.093719290628997</v>
      </c>
      <c r="Y55" s="361">
        <v>31.274288171651914</v>
      </c>
      <c r="Z55" s="361">
        <v>31.161461655942947</v>
      </c>
      <c r="AA55" s="361">
        <v>31.044670645850069</v>
      </c>
      <c r="AB55" s="361">
        <v>30.928724140861096</v>
      </c>
      <c r="AC55" s="361">
        <v>30.818605926521041</v>
      </c>
      <c r="AD55" s="361">
        <v>30.718083538924745</v>
      </c>
      <c r="AE55" s="361">
        <v>30.639212962875536</v>
      </c>
      <c r="AF55" s="361">
        <v>30.557964782183543</v>
      </c>
      <c r="AG55" s="361">
        <v>30.483813772470111</v>
      </c>
      <c r="AH55" s="361">
        <v>30.417729263728205</v>
      </c>
      <c r="AI55" s="361">
        <v>30.359333677809651</v>
      </c>
      <c r="AJ55" s="414">
        <v>30.304089360506904</v>
      </c>
    </row>
    <row r="56" spans="1:36" ht="15.75" thickBot="1" x14ac:dyDescent="0.25">
      <c r="A56" s="178"/>
      <c r="B56" s="734"/>
      <c r="C56" s="480" t="s">
        <v>488</v>
      </c>
      <c r="D56" s="481" t="s">
        <v>315</v>
      </c>
      <c r="E56" s="482" t="s">
        <v>489</v>
      </c>
      <c r="F56" s="547" t="s">
        <v>268</v>
      </c>
      <c r="G56" s="502">
        <v>2</v>
      </c>
      <c r="H56" s="640"/>
      <c r="I56" s="329"/>
      <c r="J56" s="329"/>
      <c r="K56" s="670">
        <f t="shared" ref="K56:AJ56" si="8">K54+K55+K52+K53</f>
        <v>745.19200000000001</v>
      </c>
      <c r="L56" s="330">
        <f t="shared" si="8"/>
        <v>752.04930594118252</v>
      </c>
      <c r="M56" s="330">
        <f t="shared" si="8"/>
        <v>761.21265249077464</v>
      </c>
      <c r="N56" s="330">
        <f t="shared" si="8"/>
        <v>768.34265406103452</v>
      </c>
      <c r="O56" s="330">
        <f t="shared" si="8"/>
        <v>773.90977502832823</v>
      </c>
      <c r="P56" s="330">
        <f t="shared" si="8"/>
        <v>780.69016396611812</v>
      </c>
      <c r="Q56" s="330">
        <f t="shared" si="8"/>
        <v>787.48666543085392</v>
      </c>
      <c r="R56" s="330">
        <f t="shared" si="8"/>
        <v>793.40142720248195</v>
      </c>
      <c r="S56" s="330">
        <f t="shared" si="8"/>
        <v>798.38213007483319</v>
      </c>
      <c r="T56" s="330">
        <f t="shared" si="8"/>
        <v>803.53044557332146</v>
      </c>
      <c r="U56" s="330">
        <f t="shared" si="8"/>
        <v>808.37677489624627</v>
      </c>
      <c r="V56" s="330">
        <f t="shared" si="8"/>
        <v>812.69591628161186</v>
      </c>
      <c r="W56" s="330">
        <f t="shared" si="8"/>
        <v>816.99233990419282</v>
      </c>
      <c r="X56" s="330">
        <f t="shared" si="8"/>
        <v>821.08419048482745</v>
      </c>
      <c r="Y56" s="330">
        <f t="shared" si="8"/>
        <v>824.94419630133962</v>
      </c>
      <c r="Z56" s="330">
        <f t="shared" si="8"/>
        <v>828.72892716300998</v>
      </c>
      <c r="AA56" s="330">
        <f t="shared" si="8"/>
        <v>832.25140644768703</v>
      </c>
      <c r="AB56" s="330">
        <f t="shared" si="8"/>
        <v>835.6972255902873</v>
      </c>
      <c r="AC56" s="330">
        <f t="shared" si="8"/>
        <v>839.24091108984146</v>
      </c>
      <c r="AD56" s="330">
        <f t="shared" si="8"/>
        <v>842.95421122064522</v>
      </c>
      <c r="AE56" s="330">
        <f t="shared" si="8"/>
        <v>847.18132536590554</v>
      </c>
      <c r="AF56" s="330">
        <f t="shared" si="8"/>
        <v>851.2845674413893</v>
      </c>
      <c r="AG56" s="330">
        <f t="shared" si="8"/>
        <v>855.51988275179701</v>
      </c>
      <c r="AH56" s="330">
        <f t="shared" si="8"/>
        <v>859.90761764773526</v>
      </c>
      <c r="AI56" s="330">
        <f t="shared" si="8"/>
        <v>864.45601891483034</v>
      </c>
      <c r="AJ56" s="378">
        <f t="shared" si="8"/>
        <v>869.02861670709763</v>
      </c>
    </row>
    <row r="57" spans="1:36" ht="25.5" x14ac:dyDescent="0.2">
      <c r="A57" s="178"/>
      <c r="B57" s="730" t="s">
        <v>317</v>
      </c>
      <c r="C57" s="548" t="s">
        <v>490</v>
      </c>
      <c r="D57" s="549" t="s">
        <v>319</v>
      </c>
      <c r="E57" s="550" t="s">
        <v>491</v>
      </c>
      <c r="F57" s="504" t="s">
        <v>321</v>
      </c>
      <c r="G57" s="551">
        <v>1</v>
      </c>
      <c r="H57" s="663"/>
      <c r="I57" s="552"/>
      <c r="J57" s="552"/>
      <c r="K57" s="671">
        <f t="shared" ref="K57:AJ57" si="9">K54/K41</f>
        <v>2.177881322513024</v>
      </c>
      <c r="L57" s="553">
        <f t="shared" si="9"/>
        <v>2.1767627292017178</v>
      </c>
      <c r="M57" s="553">
        <f t="shared" si="9"/>
        <v>2.1804503186347115</v>
      </c>
      <c r="N57" s="553">
        <f t="shared" si="9"/>
        <v>2.1854402389639542</v>
      </c>
      <c r="O57" s="553">
        <f t="shared" si="9"/>
        <v>2.1907263089345386</v>
      </c>
      <c r="P57" s="553">
        <f t="shared" si="9"/>
        <v>2.1976490652197689</v>
      </c>
      <c r="Q57" s="553">
        <f t="shared" si="9"/>
        <v>2.2134925077176102</v>
      </c>
      <c r="R57" s="553">
        <f t="shared" si="9"/>
        <v>2.2307330684946254</v>
      </c>
      <c r="S57" s="553">
        <f t="shared" si="9"/>
        <v>2.2488552641960822</v>
      </c>
      <c r="T57" s="553">
        <f t="shared" si="9"/>
        <v>2.2674637779419831</v>
      </c>
      <c r="U57" s="553">
        <f t="shared" si="9"/>
        <v>2.2858975244537105</v>
      </c>
      <c r="V57" s="553">
        <f t="shared" si="9"/>
        <v>2.3033930337525179</v>
      </c>
      <c r="W57" s="553">
        <f t="shared" si="9"/>
        <v>2.3199351081726789</v>
      </c>
      <c r="X57" s="553">
        <f t="shared" si="9"/>
        <v>2.3342975987356316</v>
      </c>
      <c r="Y57" s="553">
        <f t="shared" si="9"/>
        <v>2.3440956887486588</v>
      </c>
      <c r="Z57" s="553">
        <f t="shared" si="9"/>
        <v>2.3373338033679532</v>
      </c>
      <c r="AA57" s="553">
        <f t="shared" si="9"/>
        <v>2.3301774825080233</v>
      </c>
      <c r="AB57" s="553">
        <f t="shared" si="9"/>
        <v>2.3229953796745413</v>
      </c>
      <c r="AC57" s="553">
        <f t="shared" si="9"/>
        <v>2.3161690809241327</v>
      </c>
      <c r="AD57" s="553">
        <f t="shared" si="9"/>
        <v>2.3099806488345771</v>
      </c>
      <c r="AE57" s="553">
        <f t="shared" si="9"/>
        <v>2.3053487398211856</v>
      </c>
      <c r="AF57" s="553">
        <f t="shared" si="9"/>
        <v>2.3004769670582648</v>
      </c>
      <c r="AG57" s="553">
        <f t="shared" si="9"/>
        <v>2.2960758079298658</v>
      </c>
      <c r="AH57" s="553">
        <f t="shared" si="9"/>
        <v>2.2922235553216264</v>
      </c>
      <c r="AI57" s="553">
        <f t="shared" si="9"/>
        <v>2.288899099393765</v>
      </c>
      <c r="AJ57" s="554">
        <f t="shared" si="9"/>
        <v>2.2857662204106348</v>
      </c>
    </row>
    <row r="58" spans="1:36" ht="15.75" thickBot="1" x14ac:dyDescent="0.25">
      <c r="A58" s="178"/>
      <c r="B58" s="726"/>
      <c r="C58" s="480" t="s">
        <v>492</v>
      </c>
      <c r="D58" s="500" t="s">
        <v>323</v>
      </c>
      <c r="E58" s="482" t="s">
        <v>324</v>
      </c>
      <c r="F58" s="501" t="s">
        <v>321</v>
      </c>
      <c r="G58" s="502">
        <v>1</v>
      </c>
      <c r="H58" s="640"/>
      <c r="I58" s="329"/>
      <c r="J58" s="329"/>
      <c r="K58" s="670">
        <f t="shared" ref="K58:AJ58" si="10">K55/K49</f>
        <v>2.6026816479400749</v>
      </c>
      <c r="L58" s="330">
        <f>L55/L49</f>
        <v>2.6012745987875281</v>
      </c>
      <c r="M58" s="330">
        <f t="shared" si="10"/>
        <v>2.6093739708198105</v>
      </c>
      <c r="N58" s="330">
        <f t="shared" si="10"/>
        <v>2.6193150908401122</v>
      </c>
      <c r="O58" s="330">
        <f t="shared" si="10"/>
        <v>2.6280719128069068</v>
      </c>
      <c r="P58" s="330">
        <f t="shared" si="10"/>
        <v>2.636164966096461</v>
      </c>
      <c r="Q58" s="330">
        <f t="shared" si="10"/>
        <v>2.6530739684775155</v>
      </c>
      <c r="R58" s="330">
        <f t="shared" si="10"/>
        <v>2.6651515899718694</v>
      </c>
      <c r="S58" s="330">
        <f t="shared" si="10"/>
        <v>2.6718911589144883</v>
      </c>
      <c r="T58" s="330">
        <f t="shared" si="10"/>
        <v>2.6717792410481662</v>
      </c>
      <c r="U58" s="330">
        <f t="shared" si="10"/>
        <v>2.6627855735747641</v>
      </c>
      <c r="V58" s="330">
        <f t="shared" si="10"/>
        <v>2.6411747581543983</v>
      </c>
      <c r="W58" s="330">
        <f t="shared" si="10"/>
        <v>2.6007987442893552</v>
      </c>
      <c r="X58" s="330">
        <f t="shared" si="10"/>
        <v>2.5237344745632329</v>
      </c>
      <c r="Y58" s="330">
        <f t="shared" si="10"/>
        <v>2.3330315681948464</v>
      </c>
      <c r="Z58" s="330">
        <f t="shared" si="10"/>
        <v>2.3246148195406899</v>
      </c>
      <c r="AA58" s="330">
        <f t="shared" si="10"/>
        <v>2.3159023234502105</v>
      </c>
      <c r="AB58" s="330">
        <f t="shared" si="10"/>
        <v>2.3072528266214918</v>
      </c>
      <c r="AC58" s="330">
        <f t="shared" si="10"/>
        <v>2.2990381146229795</v>
      </c>
      <c r="AD58" s="330">
        <f t="shared" si="10"/>
        <v>2.29153924199364</v>
      </c>
      <c r="AE58" s="330">
        <f t="shared" si="10"/>
        <v>2.2856555735080595</v>
      </c>
      <c r="AF58" s="330">
        <f t="shared" si="10"/>
        <v>2.279594538021898</v>
      </c>
      <c r="AG58" s="330">
        <f t="shared" si="10"/>
        <v>2.2740629446079903</v>
      </c>
      <c r="AH58" s="330">
        <f t="shared" si="10"/>
        <v>2.2691331043437679</v>
      </c>
      <c r="AI58" s="330">
        <f t="shared" si="10"/>
        <v>2.2647768502655468</v>
      </c>
      <c r="AJ58" s="378">
        <f t="shared" si="10"/>
        <v>2.260655677770004</v>
      </c>
    </row>
    <row r="59" spans="1:36" x14ac:dyDescent="0.2">
      <c r="A59" s="178"/>
      <c r="B59" s="730" t="s">
        <v>325</v>
      </c>
      <c r="C59" s="555" t="s">
        <v>493</v>
      </c>
      <c r="D59" s="556" t="s">
        <v>327</v>
      </c>
      <c r="E59" s="503" t="s">
        <v>494</v>
      </c>
      <c r="F59" s="495" t="s">
        <v>204</v>
      </c>
      <c r="G59" s="504">
        <v>0</v>
      </c>
      <c r="H59" s="676"/>
      <c r="I59" s="505"/>
      <c r="J59" s="505"/>
      <c r="K59" s="672">
        <f t="shared" ref="K59:AJ59" si="11">K41/(K41+K49)</f>
        <v>0.32487559505347052</v>
      </c>
      <c r="L59" s="506">
        <f t="shared" si="11"/>
        <v>0.34170047428969164</v>
      </c>
      <c r="M59" s="506">
        <f t="shared" si="11"/>
        <v>0.37403746086388456</v>
      </c>
      <c r="N59" s="506">
        <f t="shared" si="11"/>
        <v>0.41055012896456644</v>
      </c>
      <c r="O59" s="506">
        <f t="shared" si="11"/>
        <v>0.4486283450816923</v>
      </c>
      <c r="P59" s="506">
        <f t="shared" si="11"/>
        <v>0.48669802675898732</v>
      </c>
      <c r="Q59" s="506">
        <f t="shared" si="11"/>
        <v>0.54581683791521474</v>
      </c>
      <c r="R59" s="506">
        <f t="shared" si="11"/>
        <v>0.6026684075717117</v>
      </c>
      <c r="S59" s="506">
        <f t="shared" si="11"/>
        <v>0.65753602113482434</v>
      </c>
      <c r="T59" s="506">
        <f t="shared" si="11"/>
        <v>0.71113522752770708</v>
      </c>
      <c r="U59" s="506">
        <f t="shared" si="11"/>
        <v>0.76336054009804244</v>
      </c>
      <c r="V59" s="506">
        <f t="shared" si="11"/>
        <v>0.81431341110690636</v>
      </c>
      <c r="W59" s="506">
        <f t="shared" si="11"/>
        <v>0.86417341990298058</v>
      </c>
      <c r="X59" s="506">
        <f t="shared" si="11"/>
        <v>0.91308043015120144</v>
      </c>
      <c r="Y59" s="506">
        <f t="shared" si="11"/>
        <v>0.96113622355969341</v>
      </c>
      <c r="Z59" s="506">
        <f t="shared" si="11"/>
        <v>0.96142202448618708</v>
      </c>
      <c r="AA59" s="506">
        <f t="shared" si="11"/>
        <v>0.96170047476171461</v>
      </c>
      <c r="AB59" s="506">
        <f t="shared" si="11"/>
        <v>0.9619734222812939</v>
      </c>
      <c r="AC59" s="506">
        <f t="shared" si="11"/>
        <v>0.9622420632059282</v>
      </c>
      <c r="AD59" s="506">
        <f t="shared" si="11"/>
        <v>0.96250537981452966</v>
      </c>
      <c r="AE59" s="506">
        <f t="shared" si="11"/>
        <v>0.96276426883775501</v>
      </c>
      <c r="AF59" s="506">
        <f t="shared" si="11"/>
        <v>0.96301822605056631</v>
      </c>
      <c r="AG59" s="506">
        <f t="shared" si="11"/>
        <v>0.96326692250448676</v>
      </c>
      <c r="AH59" s="506">
        <f t="shared" si="11"/>
        <v>0.96351041433632501</v>
      </c>
      <c r="AI59" s="506">
        <f t="shared" si="11"/>
        <v>0.96374910891655396</v>
      </c>
      <c r="AJ59" s="557">
        <f t="shared" si="11"/>
        <v>0.96398322405362424</v>
      </c>
    </row>
    <row r="60" spans="1:36" ht="15.75" thickBot="1" x14ac:dyDescent="0.25">
      <c r="A60" s="178"/>
      <c r="B60" s="726"/>
      <c r="C60" s="480" t="s">
        <v>495</v>
      </c>
      <c r="D60" s="500" t="s">
        <v>330</v>
      </c>
      <c r="E60" s="482" t="s">
        <v>496</v>
      </c>
      <c r="F60" s="502" t="s">
        <v>204</v>
      </c>
      <c r="G60" s="501">
        <v>0</v>
      </c>
      <c r="H60" s="677"/>
      <c r="I60" s="558"/>
      <c r="J60" s="558"/>
      <c r="K60" s="673">
        <f t="shared" ref="K60:AJ60" si="12">K41/(K41+K48+K50+K49)</f>
        <v>0.3165606120833237</v>
      </c>
      <c r="L60" s="509">
        <f t="shared" si="12"/>
        <v>0.33306222693382947</v>
      </c>
      <c r="M60" s="509">
        <f t="shared" si="12"/>
        <v>0.3647200497591761</v>
      </c>
      <c r="N60" s="509">
        <f t="shared" si="12"/>
        <v>0.40044704108468288</v>
      </c>
      <c r="O60" s="509">
        <f t="shared" si="12"/>
        <v>0.43770606822246882</v>
      </c>
      <c r="P60" s="509">
        <f t="shared" si="12"/>
        <v>0.47499222878168967</v>
      </c>
      <c r="Q60" s="509">
        <f t="shared" si="12"/>
        <v>0.53285067171057832</v>
      </c>
      <c r="R60" s="509">
        <f t="shared" si="12"/>
        <v>0.5885111281307448</v>
      </c>
      <c r="S60" s="509">
        <f t="shared" si="12"/>
        <v>0.64224225319886508</v>
      </c>
      <c r="T60" s="509">
        <f t="shared" si="12"/>
        <v>0.69475999640835673</v>
      </c>
      <c r="U60" s="509">
        <f t="shared" si="12"/>
        <v>0.74594912931157853</v>
      </c>
      <c r="V60" s="509">
        <f t="shared" si="12"/>
        <v>0.79590219347876534</v>
      </c>
      <c r="W60" s="509">
        <f t="shared" si="12"/>
        <v>0.84479421160748092</v>
      </c>
      <c r="X60" s="509">
        <f t="shared" si="12"/>
        <v>0.89276216631122307</v>
      </c>
      <c r="Y60" s="509">
        <f t="shared" si="12"/>
        <v>0.93990594073063849</v>
      </c>
      <c r="Z60" s="509">
        <f t="shared" si="12"/>
        <v>0.94033817597400526</v>
      </c>
      <c r="AA60" s="509">
        <f t="shared" si="12"/>
        <v>0.94075942944784063</v>
      </c>
      <c r="AB60" s="509">
        <f t="shared" si="12"/>
        <v>0.94117248754885963</v>
      </c>
      <c r="AC60" s="509">
        <f t="shared" si="12"/>
        <v>0.94157915359493949</v>
      </c>
      <c r="AD60" s="509">
        <f t="shared" si="12"/>
        <v>0.94197788035308871</v>
      </c>
      <c r="AE60" s="509">
        <f t="shared" si="12"/>
        <v>0.94237001910799989</v>
      </c>
      <c r="AF60" s="509">
        <f t="shared" si="12"/>
        <v>0.94275479990257094</v>
      </c>
      <c r="AG60" s="509">
        <f t="shared" si="12"/>
        <v>0.94313171769089643</v>
      </c>
      <c r="AH60" s="509">
        <f t="shared" si="12"/>
        <v>0.94350085086371238</v>
      </c>
      <c r="AI60" s="509">
        <f t="shared" si="12"/>
        <v>0.943862810729729</v>
      </c>
      <c r="AJ60" s="510">
        <f t="shared" si="12"/>
        <v>0.94421792181990838</v>
      </c>
    </row>
    <row r="61" spans="1:36" x14ac:dyDescent="0.2">
      <c r="A61" s="309"/>
      <c r="B61" s="1"/>
      <c r="C61" s="158"/>
      <c r="D61" s="158"/>
      <c r="E61" s="310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</row>
    <row r="62" spans="1:36" x14ac:dyDescent="0.2">
      <c r="A62" s="205"/>
      <c r="B62" s="205"/>
      <c r="C62" s="205"/>
      <c r="D62" s="140" t="str">
        <f>'TITLE PAGE'!B9</f>
        <v>Company:</v>
      </c>
      <c r="E62" s="142" t="str">
        <f>'TITLE PAGE'!D9</f>
        <v>Portsmouth Water</v>
      </c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</row>
    <row r="63" spans="1:36" x14ac:dyDescent="0.2">
      <c r="A63" s="205"/>
      <c r="B63" s="205"/>
      <c r="C63" s="205"/>
      <c r="D63" s="144" t="str">
        <f>'TITLE PAGE'!B10</f>
        <v>Resource Zone Name:</v>
      </c>
      <c r="E63" s="146" t="str">
        <f>'TITLE PAGE'!D10</f>
        <v>Company</v>
      </c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</row>
    <row r="64" spans="1:36" ht="18" x14ac:dyDescent="0.25">
      <c r="A64" s="205"/>
      <c r="B64" s="205"/>
      <c r="C64" s="205"/>
      <c r="D64" s="144" t="str">
        <f>'TITLE PAGE'!B11</f>
        <v>Resource Zone Number:</v>
      </c>
      <c r="E64" s="149" t="str">
        <f>'TITLE PAGE'!D11</f>
        <v>PRT 1</v>
      </c>
      <c r="F64" s="205"/>
      <c r="G64" s="205"/>
      <c r="H64" s="205"/>
      <c r="I64" s="208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5"/>
      <c r="AJ64" s="205"/>
    </row>
    <row r="65" spans="1:36" ht="18" x14ac:dyDescent="0.25">
      <c r="A65" s="205"/>
      <c r="B65" s="205"/>
      <c r="C65" s="205"/>
      <c r="D65" s="144" t="str">
        <f>'TITLE PAGE'!B12</f>
        <v xml:space="preserve">Planning Scenario Name:                                                                     </v>
      </c>
      <c r="E65" s="146" t="str">
        <f>'TITLE PAGE'!D12</f>
        <v>Dry Year Annual Average - benchmarking data</v>
      </c>
      <c r="F65" s="205"/>
      <c r="G65" s="205"/>
      <c r="H65" s="205"/>
      <c r="I65" s="208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  <c r="AH65" s="205"/>
      <c r="AI65" s="205"/>
      <c r="AJ65" s="205"/>
    </row>
    <row r="66" spans="1:36" ht="18" x14ac:dyDescent="0.25">
      <c r="A66" s="205"/>
      <c r="B66" s="205"/>
      <c r="C66" s="205"/>
      <c r="D66" s="152" t="str">
        <f>'TITLE PAGE'!B13</f>
        <v xml:space="preserve">Chosen Level of Service:  </v>
      </c>
      <c r="E66" s="154" t="str">
        <f>'TITLE PAGE'!D13</f>
        <v>1 in 200</v>
      </c>
      <c r="F66" s="205"/>
      <c r="G66" s="205"/>
      <c r="H66" s="205"/>
      <c r="I66" s="208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</row>
    <row r="67" spans="1:36" x14ac:dyDescent="0.2">
      <c r="A67" s="205"/>
      <c r="B67" s="205"/>
      <c r="C67" s="205"/>
      <c r="D67" s="205"/>
      <c r="E67" s="311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  <c r="AG67" s="205"/>
      <c r="AH67" s="205"/>
      <c r="AI67" s="205"/>
      <c r="AJ67" s="205"/>
    </row>
  </sheetData>
  <mergeCells count="7">
    <mergeCell ref="B59:B60"/>
    <mergeCell ref="B3:B12"/>
    <mergeCell ref="B13:B29"/>
    <mergeCell ref="B30:B37"/>
    <mergeCell ref="B38:B51"/>
    <mergeCell ref="B52:B56"/>
    <mergeCell ref="B57:B58"/>
  </mergeCells>
  <conditionalFormatting sqref="K58:AJ58">
    <cfRule type="cellIs" dxfId="3" priority="4" stopIfTrue="1" operator="equal">
      <formula>""</formula>
    </cfRule>
  </conditionalFormatting>
  <conditionalFormatting sqref="D58">
    <cfRule type="cellIs" dxfId="2" priority="3" stopIfTrue="1" operator="notEqual">
      <formula>"Unmeasured Household - Occupancy Rate"</formula>
    </cfRule>
  </conditionalFormatting>
  <conditionalFormatting sqref="F58">
    <cfRule type="cellIs" dxfId="1" priority="2" stopIfTrue="1" operator="notEqual">
      <formula>"h/prop"</formula>
    </cfRule>
  </conditionalFormatting>
  <conditionalFormatting sqref="E58">
    <cfRule type="cellIs" dxfId="0" priority="1" stopIfTrue="1" operator="notEqual">
      <formula>"52BL/46BL"</formula>
    </cfRule>
  </conditionalFormatting>
  <pageMargins left="0.7" right="0.7" top="0.75" bottom="0.75" header="0.3" footer="0.3"/>
  <pageSetup paperSize="9" orientation="portrait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36"/>
  <sheetViews>
    <sheetView zoomScale="80" zoomScaleNormal="80" workbookViewId="0">
      <selection activeCell="M21" sqref="M21"/>
    </sheetView>
  </sheetViews>
  <sheetFormatPr defaultColWidth="8.88671875" defaultRowHeight="15" x14ac:dyDescent="0.2"/>
  <cols>
    <col min="1" max="1" width="2.109375" customWidth="1"/>
    <col min="2" max="2" width="7.88671875" customWidth="1"/>
    <col min="3" max="3" width="5.6640625" customWidth="1"/>
    <col min="4" max="4" width="39.77734375" customWidth="1"/>
    <col min="5" max="5" width="34.21875" customWidth="1"/>
    <col min="6" max="6" width="6.109375" customWidth="1"/>
    <col min="7" max="7" width="8.44140625" customWidth="1"/>
    <col min="8" max="8" width="15.44140625" customWidth="1"/>
    <col min="9" max="9" width="12.21875" customWidth="1"/>
    <col min="10" max="10" width="12.6640625" customWidth="1"/>
    <col min="11" max="11" width="12" customWidth="1"/>
    <col min="12" max="36" width="11.44140625" customWidth="1"/>
    <col min="257" max="257" width="2.109375" customWidth="1"/>
    <col min="258" max="258" width="7.88671875" customWidth="1"/>
    <col min="259" max="259" width="5.6640625" customWidth="1"/>
    <col min="260" max="260" width="39.77734375" customWidth="1"/>
    <col min="261" max="261" width="34.21875" customWidth="1"/>
    <col min="262" max="262" width="6.109375" customWidth="1"/>
    <col min="263" max="263" width="8.44140625" customWidth="1"/>
    <col min="264" max="264" width="15.44140625" customWidth="1"/>
    <col min="265" max="265" width="12.21875" customWidth="1"/>
    <col min="266" max="266" width="12.6640625" customWidth="1"/>
    <col min="267" max="267" width="12" customWidth="1"/>
    <col min="268" max="292" width="11.44140625" customWidth="1"/>
    <col min="513" max="513" width="2.109375" customWidth="1"/>
    <col min="514" max="514" width="7.88671875" customWidth="1"/>
    <col min="515" max="515" width="5.6640625" customWidth="1"/>
    <col min="516" max="516" width="39.77734375" customWidth="1"/>
    <col min="517" max="517" width="34.21875" customWidth="1"/>
    <col min="518" max="518" width="6.109375" customWidth="1"/>
    <col min="519" max="519" width="8.44140625" customWidth="1"/>
    <col min="520" max="520" width="15.44140625" customWidth="1"/>
    <col min="521" max="521" width="12.21875" customWidth="1"/>
    <col min="522" max="522" width="12.6640625" customWidth="1"/>
    <col min="523" max="523" width="12" customWidth="1"/>
    <col min="524" max="548" width="11.44140625" customWidth="1"/>
    <col min="769" max="769" width="2.109375" customWidth="1"/>
    <col min="770" max="770" width="7.88671875" customWidth="1"/>
    <col min="771" max="771" width="5.6640625" customWidth="1"/>
    <col min="772" max="772" width="39.77734375" customWidth="1"/>
    <col min="773" max="773" width="34.21875" customWidth="1"/>
    <col min="774" max="774" width="6.109375" customWidth="1"/>
    <col min="775" max="775" width="8.44140625" customWidth="1"/>
    <col min="776" max="776" width="15.44140625" customWidth="1"/>
    <col min="777" max="777" width="12.21875" customWidth="1"/>
    <col min="778" max="778" width="12.6640625" customWidth="1"/>
    <col min="779" max="779" width="12" customWidth="1"/>
    <col min="780" max="804" width="11.44140625" customWidth="1"/>
    <col min="1025" max="1025" width="2.109375" customWidth="1"/>
    <col min="1026" max="1026" width="7.88671875" customWidth="1"/>
    <col min="1027" max="1027" width="5.6640625" customWidth="1"/>
    <col min="1028" max="1028" width="39.77734375" customWidth="1"/>
    <col min="1029" max="1029" width="34.21875" customWidth="1"/>
    <col min="1030" max="1030" width="6.109375" customWidth="1"/>
    <col min="1031" max="1031" width="8.44140625" customWidth="1"/>
    <col min="1032" max="1032" width="15.44140625" customWidth="1"/>
    <col min="1033" max="1033" width="12.21875" customWidth="1"/>
    <col min="1034" max="1034" width="12.6640625" customWidth="1"/>
    <col min="1035" max="1035" width="12" customWidth="1"/>
    <col min="1036" max="1060" width="11.44140625" customWidth="1"/>
    <col min="1281" max="1281" width="2.109375" customWidth="1"/>
    <col min="1282" max="1282" width="7.88671875" customWidth="1"/>
    <col min="1283" max="1283" width="5.6640625" customWidth="1"/>
    <col min="1284" max="1284" width="39.77734375" customWidth="1"/>
    <col min="1285" max="1285" width="34.21875" customWidth="1"/>
    <col min="1286" max="1286" width="6.109375" customWidth="1"/>
    <col min="1287" max="1287" width="8.44140625" customWidth="1"/>
    <col min="1288" max="1288" width="15.44140625" customWidth="1"/>
    <col min="1289" max="1289" width="12.21875" customWidth="1"/>
    <col min="1290" max="1290" width="12.6640625" customWidth="1"/>
    <col min="1291" max="1291" width="12" customWidth="1"/>
    <col min="1292" max="1316" width="11.44140625" customWidth="1"/>
    <col min="1537" max="1537" width="2.109375" customWidth="1"/>
    <col min="1538" max="1538" width="7.88671875" customWidth="1"/>
    <col min="1539" max="1539" width="5.6640625" customWidth="1"/>
    <col min="1540" max="1540" width="39.77734375" customWidth="1"/>
    <col min="1541" max="1541" width="34.21875" customWidth="1"/>
    <col min="1542" max="1542" width="6.109375" customWidth="1"/>
    <col min="1543" max="1543" width="8.44140625" customWidth="1"/>
    <col min="1544" max="1544" width="15.44140625" customWidth="1"/>
    <col min="1545" max="1545" width="12.21875" customWidth="1"/>
    <col min="1546" max="1546" width="12.6640625" customWidth="1"/>
    <col min="1547" max="1547" width="12" customWidth="1"/>
    <col min="1548" max="1572" width="11.44140625" customWidth="1"/>
    <col min="1793" max="1793" width="2.109375" customWidth="1"/>
    <col min="1794" max="1794" width="7.88671875" customWidth="1"/>
    <col min="1795" max="1795" width="5.6640625" customWidth="1"/>
    <col min="1796" max="1796" width="39.77734375" customWidth="1"/>
    <col min="1797" max="1797" width="34.21875" customWidth="1"/>
    <col min="1798" max="1798" width="6.109375" customWidth="1"/>
    <col min="1799" max="1799" width="8.44140625" customWidth="1"/>
    <col min="1800" max="1800" width="15.44140625" customWidth="1"/>
    <col min="1801" max="1801" width="12.21875" customWidth="1"/>
    <col min="1802" max="1802" width="12.6640625" customWidth="1"/>
    <col min="1803" max="1803" width="12" customWidth="1"/>
    <col min="1804" max="1828" width="11.44140625" customWidth="1"/>
    <col min="2049" max="2049" width="2.109375" customWidth="1"/>
    <col min="2050" max="2050" width="7.88671875" customWidth="1"/>
    <col min="2051" max="2051" width="5.6640625" customWidth="1"/>
    <col min="2052" max="2052" width="39.77734375" customWidth="1"/>
    <col min="2053" max="2053" width="34.21875" customWidth="1"/>
    <col min="2054" max="2054" width="6.109375" customWidth="1"/>
    <col min="2055" max="2055" width="8.44140625" customWidth="1"/>
    <col min="2056" max="2056" width="15.44140625" customWidth="1"/>
    <col min="2057" max="2057" width="12.21875" customWidth="1"/>
    <col min="2058" max="2058" width="12.6640625" customWidth="1"/>
    <col min="2059" max="2059" width="12" customWidth="1"/>
    <col min="2060" max="2084" width="11.44140625" customWidth="1"/>
    <col min="2305" max="2305" width="2.109375" customWidth="1"/>
    <col min="2306" max="2306" width="7.88671875" customWidth="1"/>
    <col min="2307" max="2307" width="5.6640625" customWidth="1"/>
    <col min="2308" max="2308" width="39.77734375" customWidth="1"/>
    <col min="2309" max="2309" width="34.21875" customWidth="1"/>
    <col min="2310" max="2310" width="6.109375" customWidth="1"/>
    <col min="2311" max="2311" width="8.44140625" customWidth="1"/>
    <col min="2312" max="2312" width="15.44140625" customWidth="1"/>
    <col min="2313" max="2313" width="12.21875" customWidth="1"/>
    <col min="2314" max="2314" width="12.6640625" customWidth="1"/>
    <col min="2315" max="2315" width="12" customWidth="1"/>
    <col min="2316" max="2340" width="11.44140625" customWidth="1"/>
    <col min="2561" max="2561" width="2.109375" customWidth="1"/>
    <col min="2562" max="2562" width="7.88671875" customWidth="1"/>
    <col min="2563" max="2563" width="5.6640625" customWidth="1"/>
    <col min="2564" max="2564" width="39.77734375" customWidth="1"/>
    <col min="2565" max="2565" width="34.21875" customWidth="1"/>
    <col min="2566" max="2566" width="6.109375" customWidth="1"/>
    <col min="2567" max="2567" width="8.44140625" customWidth="1"/>
    <col min="2568" max="2568" width="15.44140625" customWidth="1"/>
    <col min="2569" max="2569" width="12.21875" customWidth="1"/>
    <col min="2570" max="2570" width="12.6640625" customWidth="1"/>
    <col min="2571" max="2571" width="12" customWidth="1"/>
    <col min="2572" max="2596" width="11.44140625" customWidth="1"/>
    <col min="2817" max="2817" width="2.109375" customWidth="1"/>
    <col min="2818" max="2818" width="7.88671875" customWidth="1"/>
    <col min="2819" max="2819" width="5.6640625" customWidth="1"/>
    <col min="2820" max="2820" width="39.77734375" customWidth="1"/>
    <col min="2821" max="2821" width="34.21875" customWidth="1"/>
    <col min="2822" max="2822" width="6.109375" customWidth="1"/>
    <col min="2823" max="2823" width="8.44140625" customWidth="1"/>
    <col min="2824" max="2824" width="15.44140625" customWidth="1"/>
    <col min="2825" max="2825" width="12.21875" customWidth="1"/>
    <col min="2826" max="2826" width="12.6640625" customWidth="1"/>
    <col min="2827" max="2827" width="12" customWidth="1"/>
    <col min="2828" max="2852" width="11.44140625" customWidth="1"/>
    <col min="3073" max="3073" width="2.109375" customWidth="1"/>
    <col min="3074" max="3074" width="7.88671875" customWidth="1"/>
    <col min="3075" max="3075" width="5.6640625" customWidth="1"/>
    <col min="3076" max="3076" width="39.77734375" customWidth="1"/>
    <col min="3077" max="3077" width="34.21875" customWidth="1"/>
    <col min="3078" max="3078" width="6.109375" customWidth="1"/>
    <col min="3079" max="3079" width="8.44140625" customWidth="1"/>
    <col min="3080" max="3080" width="15.44140625" customWidth="1"/>
    <col min="3081" max="3081" width="12.21875" customWidth="1"/>
    <col min="3082" max="3082" width="12.6640625" customWidth="1"/>
    <col min="3083" max="3083" width="12" customWidth="1"/>
    <col min="3084" max="3108" width="11.44140625" customWidth="1"/>
    <col min="3329" max="3329" width="2.109375" customWidth="1"/>
    <col min="3330" max="3330" width="7.88671875" customWidth="1"/>
    <col min="3331" max="3331" width="5.6640625" customWidth="1"/>
    <col min="3332" max="3332" width="39.77734375" customWidth="1"/>
    <col min="3333" max="3333" width="34.21875" customWidth="1"/>
    <col min="3334" max="3334" width="6.109375" customWidth="1"/>
    <col min="3335" max="3335" width="8.44140625" customWidth="1"/>
    <col min="3336" max="3336" width="15.44140625" customWidth="1"/>
    <col min="3337" max="3337" width="12.21875" customWidth="1"/>
    <col min="3338" max="3338" width="12.6640625" customWidth="1"/>
    <col min="3339" max="3339" width="12" customWidth="1"/>
    <col min="3340" max="3364" width="11.44140625" customWidth="1"/>
    <col min="3585" max="3585" width="2.109375" customWidth="1"/>
    <col min="3586" max="3586" width="7.88671875" customWidth="1"/>
    <col min="3587" max="3587" width="5.6640625" customWidth="1"/>
    <col min="3588" max="3588" width="39.77734375" customWidth="1"/>
    <col min="3589" max="3589" width="34.21875" customWidth="1"/>
    <col min="3590" max="3590" width="6.109375" customWidth="1"/>
    <col min="3591" max="3591" width="8.44140625" customWidth="1"/>
    <col min="3592" max="3592" width="15.44140625" customWidth="1"/>
    <col min="3593" max="3593" width="12.21875" customWidth="1"/>
    <col min="3594" max="3594" width="12.6640625" customWidth="1"/>
    <col min="3595" max="3595" width="12" customWidth="1"/>
    <col min="3596" max="3620" width="11.44140625" customWidth="1"/>
    <col min="3841" max="3841" width="2.109375" customWidth="1"/>
    <col min="3842" max="3842" width="7.88671875" customWidth="1"/>
    <col min="3843" max="3843" width="5.6640625" customWidth="1"/>
    <col min="3844" max="3844" width="39.77734375" customWidth="1"/>
    <col min="3845" max="3845" width="34.21875" customWidth="1"/>
    <col min="3846" max="3846" width="6.109375" customWidth="1"/>
    <col min="3847" max="3847" width="8.44140625" customWidth="1"/>
    <col min="3848" max="3848" width="15.44140625" customWidth="1"/>
    <col min="3849" max="3849" width="12.21875" customWidth="1"/>
    <col min="3850" max="3850" width="12.6640625" customWidth="1"/>
    <col min="3851" max="3851" width="12" customWidth="1"/>
    <col min="3852" max="3876" width="11.44140625" customWidth="1"/>
    <col min="4097" max="4097" width="2.109375" customWidth="1"/>
    <col min="4098" max="4098" width="7.88671875" customWidth="1"/>
    <col min="4099" max="4099" width="5.6640625" customWidth="1"/>
    <col min="4100" max="4100" width="39.77734375" customWidth="1"/>
    <col min="4101" max="4101" width="34.21875" customWidth="1"/>
    <col min="4102" max="4102" width="6.109375" customWidth="1"/>
    <col min="4103" max="4103" width="8.44140625" customWidth="1"/>
    <col min="4104" max="4104" width="15.44140625" customWidth="1"/>
    <col min="4105" max="4105" width="12.21875" customWidth="1"/>
    <col min="4106" max="4106" width="12.6640625" customWidth="1"/>
    <col min="4107" max="4107" width="12" customWidth="1"/>
    <col min="4108" max="4132" width="11.44140625" customWidth="1"/>
    <col min="4353" max="4353" width="2.109375" customWidth="1"/>
    <col min="4354" max="4354" width="7.88671875" customWidth="1"/>
    <col min="4355" max="4355" width="5.6640625" customWidth="1"/>
    <col min="4356" max="4356" width="39.77734375" customWidth="1"/>
    <col min="4357" max="4357" width="34.21875" customWidth="1"/>
    <col min="4358" max="4358" width="6.109375" customWidth="1"/>
    <col min="4359" max="4359" width="8.44140625" customWidth="1"/>
    <col min="4360" max="4360" width="15.44140625" customWidth="1"/>
    <col min="4361" max="4361" width="12.21875" customWidth="1"/>
    <col min="4362" max="4362" width="12.6640625" customWidth="1"/>
    <col min="4363" max="4363" width="12" customWidth="1"/>
    <col min="4364" max="4388" width="11.44140625" customWidth="1"/>
    <col min="4609" max="4609" width="2.109375" customWidth="1"/>
    <col min="4610" max="4610" width="7.88671875" customWidth="1"/>
    <col min="4611" max="4611" width="5.6640625" customWidth="1"/>
    <col min="4612" max="4612" width="39.77734375" customWidth="1"/>
    <col min="4613" max="4613" width="34.21875" customWidth="1"/>
    <col min="4614" max="4614" width="6.109375" customWidth="1"/>
    <col min="4615" max="4615" width="8.44140625" customWidth="1"/>
    <col min="4616" max="4616" width="15.44140625" customWidth="1"/>
    <col min="4617" max="4617" width="12.21875" customWidth="1"/>
    <col min="4618" max="4618" width="12.6640625" customWidth="1"/>
    <col min="4619" max="4619" width="12" customWidth="1"/>
    <col min="4620" max="4644" width="11.44140625" customWidth="1"/>
    <col min="4865" max="4865" width="2.109375" customWidth="1"/>
    <col min="4866" max="4866" width="7.88671875" customWidth="1"/>
    <col min="4867" max="4867" width="5.6640625" customWidth="1"/>
    <col min="4868" max="4868" width="39.77734375" customWidth="1"/>
    <col min="4869" max="4869" width="34.21875" customWidth="1"/>
    <col min="4870" max="4870" width="6.109375" customWidth="1"/>
    <col min="4871" max="4871" width="8.44140625" customWidth="1"/>
    <col min="4872" max="4872" width="15.44140625" customWidth="1"/>
    <col min="4873" max="4873" width="12.21875" customWidth="1"/>
    <col min="4874" max="4874" width="12.6640625" customWidth="1"/>
    <col min="4875" max="4875" width="12" customWidth="1"/>
    <col min="4876" max="4900" width="11.44140625" customWidth="1"/>
    <col min="5121" max="5121" width="2.109375" customWidth="1"/>
    <col min="5122" max="5122" width="7.88671875" customWidth="1"/>
    <col min="5123" max="5123" width="5.6640625" customWidth="1"/>
    <col min="5124" max="5124" width="39.77734375" customWidth="1"/>
    <col min="5125" max="5125" width="34.21875" customWidth="1"/>
    <col min="5126" max="5126" width="6.109375" customWidth="1"/>
    <col min="5127" max="5127" width="8.44140625" customWidth="1"/>
    <col min="5128" max="5128" width="15.44140625" customWidth="1"/>
    <col min="5129" max="5129" width="12.21875" customWidth="1"/>
    <col min="5130" max="5130" width="12.6640625" customWidth="1"/>
    <col min="5131" max="5131" width="12" customWidth="1"/>
    <col min="5132" max="5156" width="11.44140625" customWidth="1"/>
    <col min="5377" max="5377" width="2.109375" customWidth="1"/>
    <col min="5378" max="5378" width="7.88671875" customWidth="1"/>
    <col min="5379" max="5379" width="5.6640625" customWidth="1"/>
    <col min="5380" max="5380" width="39.77734375" customWidth="1"/>
    <col min="5381" max="5381" width="34.21875" customWidth="1"/>
    <col min="5382" max="5382" width="6.109375" customWidth="1"/>
    <col min="5383" max="5383" width="8.44140625" customWidth="1"/>
    <col min="5384" max="5384" width="15.44140625" customWidth="1"/>
    <col min="5385" max="5385" width="12.21875" customWidth="1"/>
    <col min="5386" max="5386" width="12.6640625" customWidth="1"/>
    <col min="5387" max="5387" width="12" customWidth="1"/>
    <col min="5388" max="5412" width="11.44140625" customWidth="1"/>
    <col min="5633" max="5633" width="2.109375" customWidth="1"/>
    <col min="5634" max="5634" width="7.88671875" customWidth="1"/>
    <col min="5635" max="5635" width="5.6640625" customWidth="1"/>
    <col min="5636" max="5636" width="39.77734375" customWidth="1"/>
    <col min="5637" max="5637" width="34.21875" customWidth="1"/>
    <col min="5638" max="5638" width="6.109375" customWidth="1"/>
    <col min="5639" max="5639" width="8.44140625" customWidth="1"/>
    <col min="5640" max="5640" width="15.44140625" customWidth="1"/>
    <col min="5641" max="5641" width="12.21875" customWidth="1"/>
    <col min="5642" max="5642" width="12.6640625" customWidth="1"/>
    <col min="5643" max="5643" width="12" customWidth="1"/>
    <col min="5644" max="5668" width="11.44140625" customWidth="1"/>
    <col min="5889" max="5889" width="2.109375" customWidth="1"/>
    <col min="5890" max="5890" width="7.88671875" customWidth="1"/>
    <col min="5891" max="5891" width="5.6640625" customWidth="1"/>
    <col min="5892" max="5892" width="39.77734375" customWidth="1"/>
    <col min="5893" max="5893" width="34.21875" customWidth="1"/>
    <col min="5894" max="5894" width="6.109375" customWidth="1"/>
    <col min="5895" max="5895" width="8.44140625" customWidth="1"/>
    <col min="5896" max="5896" width="15.44140625" customWidth="1"/>
    <col min="5897" max="5897" width="12.21875" customWidth="1"/>
    <col min="5898" max="5898" width="12.6640625" customWidth="1"/>
    <col min="5899" max="5899" width="12" customWidth="1"/>
    <col min="5900" max="5924" width="11.44140625" customWidth="1"/>
    <col min="6145" max="6145" width="2.109375" customWidth="1"/>
    <col min="6146" max="6146" width="7.88671875" customWidth="1"/>
    <col min="6147" max="6147" width="5.6640625" customWidth="1"/>
    <col min="6148" max="6148" width="39.77734375" customWidth="1"/>
    <col min="6149" max="6149" width="34.21875" customWidth="1"/>
    <col min="6150" max="6150" width="6.109375" customWidth="1"/>
    <col min="6151" max="6151" width="8.44140625" customWidth="1"/>
    <col min="6152" max="6152" width="15.44140625" customWidth="1"/>
    <col min="6153" max="6153" width="12.21875" customWidth="1"/>
    <col min="6154" max="6154" width="12.6640625" customWidth="1"/>
    <col min="6155" max="6155" width="12" customWidth="1"/>
    <col min="6156" max="6180" width="11.44140625" customWidth="1"/>
    <col min="6401" max="6401" width="2.109375" customWidth="1"/>
    <col min="6402" max="6402" width="7.88671875" customWidth="1"/>
    <col min="6403" max="6403" width="5.6640625" customWidth="1"/>
    <col min="6404" max="6404" width="39.77734375" customWidth="1"/>
    <col min="6405" max="6405" width="34.21875" customWidth="1"/>
    <col min="6406" max="6406" width="6.109375" customWidth="1"/>
    <col min="6407" max="6407" width="8.44140625" customWidth="1"/>
    <col min="6408" max="6408" width="15.44140625" customWidth="1"/>
    <col min="6409" max="6409" width="12.21875" customWidth="1"/>
    <col min="6410" max="6410" width="12.6640625" customWidth="1"/>
    <col min="6411" max="6411" width="12" customWidth="1"/>
    <col min="6412" max="6436" width="11.44140625" customWidth="1"/>
    <col min="6657" max="6657" width="2.109375" customWidth="1"/>
    <col min="6658" max="6658" width="7.88671875" customWidth="1"/>
    <col min="6659" max="6659" width="5.6640625" customWidth="1"/>
    <col min="6660" max="6660" width="39.77734375" customWidth="1"/>
    <col min="6661" max="6661" width="34.21875" customWidth="1"/>
    <col min="6662" max="6662" width="6.109375" customWidth="1"/>
    <col min="6663" max="6663" width="8.44140625" customWidth="1"/>
    <col min="6664" max="6664" width="15.44140625" customWidth="1"/>
    <col min="6665" max="6665" width="12.21875" customWidth="1"/>
    <col min="6666" max="6666" width="12.6640625" customWidth="1"/>
    <col min="6667" max="6667" width="12" customWidth="1"/>
    <col min="6668" max="6692" width="11.44140625" customWidth="1"/>
    <col min="6913" max="6913" width="2.109375" customWidth="1"/>
    <col min="6914" max="6914" width="7.88671875" customWidth="1"/>
    <col min="6915" max="6915" width="5.6640625" customWidth="1"/>
    <col min="6916" max="6916" width="39.77734375" customWidth="1"/>
    <col min="6917" max="6917" width="34.21875" customWidth="1"/>
    <col min="6918" max="6918" width="6.109375" customWidth="1"/>
    <col min="6919" max="6919" width="8.44140625" customWidth="1"/>
    <col min="6920" max="6920" width="15.44140625" customWidth="1"/>
    <col min="6921" max="6921" width="12.21875" customWidth="1"/>
    <col min="6922" max="6922" width="12.6640625" customWidth="1"/>
    <col min="6923" max="6923" width="12" customWidth="1"/>
    <col min="6924" max="6948" width="11.44140625" customWidth="1"/>
    <col min="7169" max="7169" width="2.109375" customWidth="1"/>
    <col min="7170" max="7170" width="7.88671875" customWidth="1"/>
    <col min="7171" max="7171" width="5.6640625" customWidth="1"/>
    <col min="7172" max="7172" width="39.77734375" customWidth="1"/>
    <col min="7173" max="7173" width="34.21875" customWidth="1"/>
    <col min="7174" max="7174" width="6.109375" customWidth="1"/>
    <col min="7175" max="7175" width="8.44140625" customWidth="1"/>
    <col min="7176" max="7176" width="15.44140625" customWidth="1"/>
    <col min="7177" max="7177" width="12.21875" customWidth="1"/>
    <col min="7178" max="7178" width="12.6640625" customWidth="1"/>
    <col min="7179" max="7179" width="12" customWidth="1"/>
    <col min="7180" max="7204" width="11.44140625" customWidth="1"/>
    <col min="7425" max="7425" width="2.109375" customWidth="1"/>
    <col min="7426" max="7426" width="7.88671875" customWidth="1"/>
    <col min="7427" max="7427" width="5.6640625" customWidth="1"/>
    <col min="7428" max="7428" width="39.77734375" customWidth="1"/>
    <col min="7429" max="7429" width="34.21875" customWidth="1"/>
    <col min="7430" max="7430" width="6.109375" customWidth="1"/>
    <col min="7431" max="7431" width="8.44140625" customWidth="1"/>
    <col min="7432" max="7432" width="15.44140625" customWidth="1"/>
    <col min="7433" max="7433" width="12.21875" customWidth="1"/>
    <col min="7434" max="7434" width="12.6640625" customWidth="1"/>
    <col min="7435" max="7435" width="12" customWidth="1"/>
    <col min="7436" max="7460" width="11.44140625" customWidth="1"/>
    <col min="7681" max="7681" width="2.109375" customWidth="1"/>
    <col min="7682" max="7682" width="7.88671875" customWidth="1"/>
    <col min="7683" max="7683" width="5.6640625" customWidth="1"/>
    <col min="7684" max="7684" width="39.77734375" customWidth="1"/>
    <col min="7685" max="7685" width="34.21875" customWidth="1"/>
    <col min="7686" max="7686" width="6.109375" customWidth="1"/>
    <col min="7687" max="7687" width="8.44140625" customWidth="1"/>
    <col min="7688" max="7688" width="15.44140625" customWidth="1"/>
    <col min="7689" max="7689" width="12.21875" customWidth="1"/>
    <col min="7690" max="7690" width="12.6640625" customWidth="1"/>
    <col min="7691" max="7691" width="12" customWidth="1"/>
    <col min="7692" max="7716" width="11.44140625" customWidth="1"/>
    <col min="7937" max="7937" width="2.109375" customWidth="1"/>
    <col min="7938" max="7938" width="7.88671875" customWidth="1"/>
    <col min="7939" max="7939" width="5.6640625" customWidth="1"/>
    <col min="7940" max="7940" width="39.77734375" customWidth="1"/>
    <col min="7941" max="7941" width="34.21875" customWidth="1"/>
    <col min="7942" max="7942" width="6.109375" customWidth="1"/>
    <col min="7943" max="7943" width="8.44140625" customWidth="1"/>
    <col min="7944" max="7944" width="15.44140625" customWidth="1"/>
    <col min="7945" max="7945" width="12.21875" customWidth="1"/>
    <col min="7946" max="7946" width="12.6640625" customWidth="1"/>
    <col min="7947" max="7947" width="12" customWidth="1"/>
    <col min="7948" max="7972" width="11.44140625" customWidth="1"/>
    <col min="8193" max="8193" width="2.109375" customWidth="1"/>
    <col min="8194" max="8194" width="7.88671875" customWidth="1"/>
    <col min="8195" max="8195" width="5.6640625" customWidth="1"/>
    <col min="8196" max="8196" width="39.77734375" customWidth="1"/>
    <col min="8197" max="8197" width="34.21875" customWidth="1"/>
    <col min="8198" max="8198" width="6.109375" customWidth="1"/>
    <col min="8199" max="8199" width="8.44140625" customWidth="1"/>
    <col min="8200" max="8200" width="15.44140625" customWidth="1"/>
    <col min="8201" max="8201" width="12.21875" customWidth="1"/>
    <col min="8202" max="8202" width="12.6640625" customWidth="1"/>
    <col min="8203" max="8203" width="12" customWidth="1"/>
    <col min="8204" max="8228" width="11.44140625" customWidth="1"/>
    <col min="8449" max="8449" width="2.109375" customWidth="1"/>
    <col min="8450" max="8450" width="7.88671875" customWidth="1"/>
    <col min="8451" max="8451" width="5.6640625" customWidth="1"/>
    <col min="8452" max="8452" width="39.77734375" customWidth="1"/>
    <col min="8453" max="8453" width="34.21875" customWidth="1"/>
    <col min="8454" max="8454" width="6.109375" customWidth="1"/>
    <col min="8455" max="8455" width="8.44140625" customWidth="1"/>
    <col min="8456" max="8456" width="15.44140625" customWidth="1"/>
    <col min="8457" max="8457" width="12.21875" customWidth="1"/>
    <col min="8458" max="8458" width="12.6640625" customWidth="1"/>
    <col min="8459" max="8459" width="12" customWidth="1"/>
    <col min="8460" max="8484" width="11.44140625" customWidth="1"/>
    <col min="8705" max="8705" width="2.109375" customWidth="1"/>
    <col min="8706" max="8706" width="7.88671875" customWidth="1"/>
    <col min="8707" max="8707" width="5.6640625" customWidth="1"/>
    <col min="8708" max="8708" width="39.77734375" customWidth="1"/>
    <col min="8709" max="8709" width="34.21875" customWidth="1"/>
    <col min="8710" max="8710" width="6.109375" customWidth="1"/>
    <col min="8711" max="8711" width="8.44140625" customWidth="1"/>
    <col min="8712" max="8712" width="15.44140625" customWidth="1"/>
    <col min="8713" max="8713" width="12.21875" customWidth="1"/>
    <col min="8714" max="8714" width="12.6640625" customWidth="1"/>
    <col min="8715" max="8715" width="12" customWidth="1"/>
    <col min="8716" max="8740" width="11.44140625" customWidth="1"/>
    <col min="8961" max="8961" width="2.109375" customWidth="1"/>
    <col min="8962" max="8962" width="7.88671875" customWidth="1"/>
    <col min="8963" max="8963" width="5.6640625" customWidth="1"/>
    <col min="8964" max="8964" width="39.77734375" customWidth="1"/>
    <col min="8965" max="8965" width="34.21875" customWidth="1"/>
    <col min="8966" max="8966" width="6.109375" customWidth="1"/>
    <col min="8967" max="8967" width="8.44140625" customWidth="1"/>
    <col min="8968" max="8968" width="15.44140625" customWidth="1"/>
    <col min="8969" max="8969" width="12.21875" customWidth="1"/>
    <col min="8970" max="8970" width="12.6640625" customWidth="1"/>
    <col min="8971" max="8971" width="12" customWidth="1"/>
    <col min="8972" max="8996" width="11.44140625" customWidth="1"/>
    <col min="9217" max="9217" width="2.109375" customWidth="1"/>
    <col min="9218" max="9218" width="7.88671875" customWidth="1"/>
    <col min="9219" max="9219" width="5.6640625" customWidth="1"/>
    <col min="9220" max="9220" width="39.77734375" customWidth="1"/>
    <col min="9221" max="9221" width="34.21875" customWidth="1"/>
    <col min="9222" max="9222" width="6.109375" customWidth="1"/>
    <col min="9223" max="9223" width="8.44140625" customWidth="1"/>
    <col min="9224" max="9224" width="15.44140625" customWidth="1"/>
    <col min="9225" max="9225" width="12.21875" customWidth="1"/>
    <col min="9226" max="9226" width="12.6640625" customWidth="1"/>
    <col min="9227" max="9227" width="12" customWidth="1"/>
    <col min="9228" max="9252" width="11.44140625" customWidth="1"/>
    <col min="9473" max="9473" width="2.109375" customWidth="1"/>
    <col min="9474" max="9474" width="7.88671875" customWidth="1"/>
    <col min="9475" max="9475" width="5.6640625" customWidth="1"/>
    <col min="9476" max="9476" width="39.77734375" customWidth="1"/>
    <col min="9477" max="9477" width="34.21875" customWidth="1"/>
    <col min="9478" max="9478" width="6.109375" customWidth="1"/>
    <col min="9479" max="9479" width="8.44140625" customWidth="1"/>
    <col min="9480" max="9480" width="15.44140625" customWidth="1"/>
    <col min="9481" max="9481" width="12.21875" customWidth="1"/>
    <col min="9482" max="9482" width="12.6640625" customWidth="1"/>
    <col min="9483" max="9483" width="12" customWidth="1"/>
    <col min="9484" max="9508" width="11.44140625" customWidth="1"/>
    <col min="9729" max="9729" width="2.109375" customWidth="1"/>
    <col min="9730" max="9730" width="7.88671875" customWidth="1"/>
    <col min="9731" max="9731" width="5.6640625" customWidth="1"/>
    <col min="9732" max="9732" width="39.77734375" customWidth="1"/>
    <col min="9733" max="9733" width="34.21875" customWidth="1"/>
    <col min="9734" max="9734" width="6.109375" customWidth="1"/>
    <col min="9735" max="9735" width="8.44140625" customWidth="1"/>
    <col min="9736" max="9736" width="15.44140625" customWidth="1"/>
    <col min="9737" max="9737" width="12.21875" customWidth="1"/>
    <col min="9738" max="9738" width="12.6640625" customWidth="1"/>
    <col min="9739" max="9739" width="12" customWidth="1"/>
    <col min="9740" max="9764" width="11.44140625" customWidth="1"/>
    <col min="9985" max="9985" width="2.109375" customWidth="1"/>
    <col min="9986" max="9986" width="7.88671875" customWidth="1"/>
    <col min="9987" max="9987" width="5.6640625" customWidth="1"/>
    <col min="9988" max="9988" width="39.77734375" customWidth="1"/>
    <col min="9989" max="9989" width="34.21875" customWidth="1"/>
    <col min="9990" max="9990" width="6.109375" customWidth="1"/>
    <col min="9991" max="9991" width="8.44140625" customWidth="1"/>
    <col min="9992" max="9992" width="15.44140625" customWidth="1"/>
    <col min="9993" max="9993" width="12.21875" customWidth="1"/>
    <col min="9994" max="9994" width="12.6640625" customWidth="1"/>
    <col min="9995" max="9995" width="12" customWidth="1"/>
    <col min="9996" max="10020" width="11.44140625" customWidth="1"/>
    <col min="10241" max="10241" width="2.109375" customWidth="1"/>
    <col min="10242" max="10242" width="7.88671875" customWidth="1"/>
    <col min="10243" max="10243" width="5.6640625" customWidth="1"/>
    <col min="10244" max="10244" width="39.77734375" customWidth="1"/>
    <col min="10245" max="10245" width="34.21875" customWidth="1"/>
    <col min="10246" max="10246" width="6.109375" customWidth="1"/>
    <col min="10247" max="10247" width="8.44140625" customWidth="1"/>
    <col min="10248" max="10248" width="15.44140625" customWidth="1"/>
    <col min="10249" max="10249" width="12.21875" customWidth="1"/>
    <col min="10250" max="10250" width="12.6640625" customWidth="1"/>
    <col min="10251" max="10251" width="12" customWidth="1"/>
    <col min="10252" max="10276" width="11.44140625" customWidth="1"/>
    <col min="10497" max="10497" width="2.109375" customWidth="1"/>
    <col min="10498" max="10498" width="7.88671875" customWidth="1"/>
    <col min="10499" max="10499" width="5.6640625" customWidth="1"/>
    <col min="10500" max="10500" width="39.77734375" customWidth="1"/>
    <col min="10501" max="10501" width="34.21875" customWidth="1"/>
    <col min="10502" max="10502" width="6.109375" customWidth="1"/>
    <col min="10503" max="10503" width="8.44140625" customWidth="1"/>
    <col min="10504" max="10504" width="15.44140625" customWidth="1"/>
    <col min="10505" max="10505" width="12.21875" customWidth="1"/>
    <col min="10506" max="10506" width="12.6640625" customWidth="1"/>
    <col min="10507" max="10507" width="12" customWidth="1"/>
    <col min="10508" max="10532" width="11.44140625" customWidth="1"/>
    <col min="10753" max="10753" width="2.109375" customWidth="1"/>
    <col min="10754" max="10754" width="7.88671875" customWidth="1"/>
    <col min="10755" max="10755" width="5.6640625" customWidth="1"/>
    <col min="10756" max="10756" width="39.77734375" customWidth="1"/>
    <col min="10757" max="10757" width="34.21875" customWidth="1"/>
    <col min="10758" max="10758" width="6.109375" customWidth="1"/>
    <col min="10759" max="10759" width="8.44140625" customWidth="1"/>
    <col min="10760" max="10760" width="15.44140625" customWidth="1"/>
    <col min="10761" max="10761" width="12.21875" customWidth="1"/>
    <col min="10762" max="10762" width="12.6640625" customWidth="1"/>
    <col min="10763" max="10763" width="12" customWidth="1"/>
    <col min="10764" max="10788" width="11.44140625" customWidth="1"/>
    <col min="11009" max="11009" width="2.109375" customWidth="1"/>
    <col min="11010" max="11010" width="7.88671875" customWidth="1"/>
    <col min="11011" max="11011" width="5.6640625" customWidth="1"/>
    <col min="11012" max="11012" width="39.77734375" customWidth="1"/>
    <col min="11013" max="11013" width="34.21875" customWidth="1"/>
    <col min="11014" max="11014" width="6.109375" customWidth="1"/>
    <col min="11015" max="11015" width="8.44140625" customWidth="1"/>
    <col min="11016" max="11016" width="15.44140625" customWidth="1"/>
    <col min="11017" max="11017" width="12.21875" customWidth="1"/>
    <col min="11018" max="11018" width="12.6640625" customWidth="1"/>
    <col min="11019" max="11019" width="12" customWidth="1"/>
    <col min="11020" max="11044" width="11.44140625" customWidth="1"/>
    <col min="11265" max="11265" width="2.109375" customWidth="1"/>
    <col min="11266" max="11266" width="7.88671875" customWidth="1"/>
    <col min="11267" max="11267" width="5.6640625" customWidth="1"/>
    <col min="11268" max="11268" width="39.77734375" customWidth="1"/>
    <col min="11269" max="11269" width="34.21875" customWidth="1"/>
    <col min="11270" max="11270" width="6.109375" customWidth="1"/>
    <col min="11271" max="11271" width="8.44140625" customWidth="1"/>
    <col min="11272" max="11272" width="15.44140625" customWidth="1"/>
    <col min="11273" max="11273" width="12.21875" customWidth="1"/>
    <col min="11274" max="11274" width="12.6640625" customWidth="1"/>
    <col min="11275" max="11275" width="12" customWidth="1"/>
    <col min="11276" max="11300" width="11.44140625" customWidth="1"/>
    <col min="11521" max="11521" width="2.109375" customWidth="1"/>
    <col min="11522" max="11522" width="7.88671875" customWidth="1"/>
    <col min="11523" max="11523" width="5.6640625" customWidth="1"/>
    <col min="11524" max="11524" width="39.77734375" customWidth="1"/>
    <col min="11525" max="11525" width="34.21875" customWidth="1"/>
    <col min="11526" max="11526" width="6.109375" customWidth="1"/>
    <col min="11527" max="11527" width="8.44140625" customWidth="1"/>
    <col min="11528" max="11528" width="15.44140625" customWidth="1"/>
    <col min="11529" max="11529" width="12.21875" customWidth="1"/>
    <col min="11530" max="11530" width="12.6640625" customWidth="1"/>
    <col min="11531" max="11531" width="12" customWidth="1"/>
    <col min="11532" max="11556" width="11.44140625" customWidth="1"/>
    <col min="11777" max="11777" width="2.109375" customWidth="1"/>
    <col min="11778" max="11778" width="7.88671875" customWidth="1"/>
    <col min="11779" max="11779" width="5.6640625" customWidth="1"/>
    <col min="11780" max="11780" width="39.77734375" customWidth="1"/>
    <col min="11781" max="11781" width="34.21875" customWidth="1"/>
    <col min="11782" max="11782" width="6.109375" customWidth="1"/>
    <col min="11783" max="11783" width="8.44140625" customWidth="1"/>
    <col min="11784" max="11784" width="15.44140625" customWidth="1"/>
    <col min="11785" max="11785" width="12.21875" customWidth="1"/>
    <col min="11786" max="11786" width="12.6640625" customWidth="1"/>
    <col min="11787" max="11787" width="12" customWidth="1"/>
    <col min="11788" max="11812" width="11.44140625" customWidth="1"/>
    <col min="12033" max="12033" width="2.109375" customWidth="1"/>
    <col min="12034" max="12034" width="7.88671875" customWidth="1"/>
    <col min="12035" max="12035" width="5.6640625" customWidth="1"/>
    <col min="12036" max="12036" width="39.77734375" customWidth="1"/>
    <col min="12037" max="12037" width="34.21875" customWidth="1"/>
    <col min="12038" max="12038" width="6.109375" customWidth="1"/>
    <col min="12039" max="12039" width="8.44140625" customWidth="1"/>
    <col min="12040" max="12040" width="15.44140625" customWidth="1"/>
    <col min="12041" max="12041" width="12.21875" customWidth="1"/>
    <col min="12042" max="12042" width="12.6640625" customWidth="1"/>
    <col min="12043" max="12043" width="12" customWidth="1"/>
    <col min="12044" max="12068" width="11.44140625" customWidth="1"/>
    <col min="12289" max="12289" width="2.109375" customWidth="1"/>
    <col min="12290" max="12290" width="7.88671875" customWidth="1"/>
    <col min="12291" max="12291" width="5.6640625" customWidth="1"/>
    <col min="12292" max="12292" width="39.77734375" customWidth="1"/>
    <col min="12293" max="12293" width="34.21875" customWidth="1"/>
    <col min="12294" max="12294" width="6.109375" customWidth="1"/>
    <col min="12295" max="12295" width="8.44140625" customWidth="1"/>
    <col min="12296" max="12296" width="15.44140625" customWidth="1"/>
    <col min="12297" max="12297" width="12.21875" customWidth="1"/>
    <col min="12298" max="12298" width="12.6640625" customWidth="1"/>
    <col min="12299" max="12299" width="12" customWidth="1"/>
    <col min="12300" max="12324" width="11.44140625" customWidth="1"/>
    <col min="12545" max="12545" width="2.109375" customWidth="1"/>
    <col min="12546" max="12546" width="7.88671875" customWidth="1"/>
    <col min="12547" max="12547" width="5.6640625" customWidth="1"/>
    <col min="12548" max="12548" width="39.77734375" customWidth="1"/>
    <col min="12549" max="12549" width="34.21875" customWidth="1"/>
    <col min="12550" max="12550" width="6.109375" customWidth="1"/>
    <col min="12551" max="12551" width="8.44140625" customWidth="1"/>
    <col min="12552" max="12552" width="15.44140625" customWidth="1"/>
    <col min="12553" max="12553" width="12.21875" customWidth="1"/>
    <col min="12554" max="12554" width="12.6640625" customWidth="1"/>
    <col min="12555" max="12555" width="12" customWidth="1"/>
    <col min="12556" max="12580" width="11.44140625" customWidth="1"/>
    <col min="12801" max="12801" width="2.109375" customWidth="1"/>
    <col min="12802" max="12802" width="7.88671875" customWidth="1"/>
    <col min="12803" max="12803" width="5.6640625" customWidth="1"/>
    <col min="12804" max="12804" width="39.77734375" customWidth="1"/>
    <col min="12805" max="12805" width="34.21875" customWidth="1"/>
    <col min="12806" max="12806" width="6.109375" customWidth="1"/>
    <col min="12807" max="12807" width="8.44140625" customWidth="1"/>
    <col min="12808" max="12808" width="15.44140625" customWidth="1"/>
    <col min="12809" max="12809" width="12.21875" customWidth="1"/>
    <col min="12810" max="12810" width="12.6640625" customWidth="1"/>
    <col min="12811" max="12811" width="12" customWidth="1"/>
    <col min="12812" max="12836" width="11.44140625" customWidth="1"/>
    <col min="13057" max="13057" width="2.109375" customWidth="1"/>
    <col min="13058" max="13058" width="7.88671875" customWidth="1"/>
    <col min="13059" max="13059" width="5.6640625" customWidth="1"/>
    <col min="13060" max="13060" width="39.77734375" customWidth="1"/>
    <col min="13061" max="13061" width="34.21875" customWidth="1"/>
    <col min="13062" max="13062" width="6.109375" customWidth="1"/>
    <col min="13063" max="13063" width="8.44140625" customWidth="1"/>
    <col min="13064" max="13064" width="15.44140625" customWidth="1"/>
    <col min="13065" max="13065" width="12.21875" customWidth="1"/>
    <col min="13066" max="13066" width="12.6640625" customWidth="1"/>
    <col min="13067" max="13067" width="12" customWidth="1"/>
    <col min="13068" max="13092" width="11.44140625" customWidth="1"/>
    <col min="13313" max="13313" width="2.109375" customWidth="1"/>
    <col min="13314" max="13314" width="7.88671875" customWidth="1"/>
    <col min="13315" max="13315" width="5.6640625" customWidth="1"/>
    <col min="13316" max="13316" width="39.77734375" customWidth="1"/>
    <col min="13317" max="13317" width="34.21875" customWidth="1"/>
    <col min="13318" max="13318" width="6.109375" customWidth="1"/>
    <col min="13319" max="13319" width="8.44140625" customWidth="1"/>
    <col min="13320" max="13320" width="15.44140625" customWidth="1"/>
    <col min="13321" max="13321" width="12.21875" customWidth="1"/>
    <col min="13322" max="13322" width="12.6640625" customWidth="1"/>
    <col min="13323" max="13323" width="12" customWidth="1"/>
    <col min="13324" max="13348" width="11.44140625" customWidth="1"/>
    <col min="13569" max="13569" width="2.109375" customWidth="1"/>
    <col min="13570" max="13570" width="7.88671875" customWidth="1"/>
    <col min="13571" max="13571" width="5.6640625" customWidth="1"/>
    <col min="13572" max="13572" width="39.77734375" customWidth="1"/>
    <col min="13573" max="13573" width="34.21875" customWidth="1"/>
    <col min="13574" max="13574" width="6.109375" customWidth="1"/>
    <col min="13575" max="13575" width="8.44140625" customWidth="1"/>
    <col min="13576" max="13576" width="15.44140625" customWidth="1"/>
    <col min="13577" max="13577" width="12.21875" customWidth="1"/>
    <col min="13578" max="13578" width="12.6640625" customWidth="1"/>
    <col min="13579" max="13579" width="12" customWidth="1"/>
    <col min="13580" max="13604" width="11.44140625" customWidth="1"/>
    <col min="13825" max="13825" width="2.109375" customWidth="1"/>
    <col min="13826" max="13826" width="7.88671875" customWidth="1"/>
    <col min="13827" max="13827" width="5.6640625" customWidth="1"/>
    <col min="13828" max="13828" width="39.77734375" customWidth="1"/>
    <col min="13829" max="13829" width="34.21875" customWidth="1"/>
    <col min="13830" max="13830" width="6.109375" customWidth="1"/>
    <col min="13831" max="13831" width="8.44140625" customWidth="1"/>
    <col min="13832" max="13832" width="15.44140625" customWidth="1"/>
    <col min="13833" max="13833" width="12.21875" customWidth="1"/>
    <col min="13834" max="13834" width="12.6640625" customWidth="1"/>
    <col min="13835" max="13835" width="12" customWidth="1"/>
    <col min="13836" max="13860" width="11.44140625" customWidth="1"/>
    <col min="14081" max="14081" width="2.109375" customWidth="1"/>
    <col min="14082" max="14082" width="7.88671875" customWidth="1"/>
    <col min="14083" max="14083" width="5.6640625" customWidth="1"/>
    <col min="14084" max="14084" width="39.77734375" customWidth="1"/>
    <col min="14085" max="14085" width="34.21875" customWidth="1"/>
    <col min="14086" max="14086" width="6.109375" customWidth="1"/>
    <col min="14087" max="14087" width="8.44140625" customWidth="1"/>
    <col min="14088" max="14088" width="15.44140625" customWidth="1"/>
    <col min="14089" max="14089" width="12.21875" customWidth="1"/>
    <col min="14090" max="14090" width="12.6640625" customWidth="1"/>
    <col min="14091" max="14091" width="12" customWidth="1"/>
    <col min="14092" max="14116" width="11.44140625" customWidth="1"/>
    <col min="14337" max="14337" width="2.109375" customWidth="1"/>
    <col min="14338" max="14338" width="7.88671875" customWidth="1"/>
    <col min="14339" max="14339" width="5.6640625" customWidth="1"/>
    <col min="14340" max="14340" width="39.77734375" customWidth="1"/>
    <col min="14341" max="14341" width="34.21875" customWidth="1"/>
    <col min="14342" max="14342" width="6.109375" customWidth="1"/>
    <col min="14343" max="14343" width="8.44140625" customWidth="1"/>
    <col min="14344" max="14344" width="15.44140625" customWidth="1"/>
    <col min="14345" max="14345" width="12.21875" customWidth="1"/>
    <col min="14346" max="14346" width="12.6640625" customWidth="1"/>
    <col min="14347" max="14347" width="12" customWidth="1"/>
    <col min="14348" max="14372" width="11.44140625" customWidth="1"/>
    <col min="14593" max="14593" width="2.109375" customWidth="1"/>
    <col min="14594" max="14594" width="7.88671875" customWidth="1"/>
    <col min="14595" max="14595" width="5.6640625" customWidth="1"/>
    <col min="14596" max="14596" width="39.77734375" customWidth="1"/>
    <col min="14597" max="14597" width="34.21875" customWidth="1"/>
    <col min="14598" max="14598" width="6.109375" customWidth="1"/>
    <col min="14599" max="14599" width="8.44140625" customWidth="1"/>
    <col min="14600" max="14600" width="15.44140625" customWidth="1"/>
    <col min="14601" max="14601" width="12.21875" customWidth="1"/>
    <col min="14602" max="14602" width="12.6640625" customWidth="1"/>
    <col min="14603" max="14603" width="12" customWidth="1"/>
    <col min="14604" max="14628" width="11.44140625" customWidth="1"/>
    <col min="14849" max="14849" width="2.109375" customWidth="1"/>
    <col min="14850" max="14850" width="7.88671875" customWidth="1"/>
    <col min="14851" max="14851" width="5.6640625" customWidth="1"/>
    <col min="14852" max="14852" width="39.77734375" customWidth="1"/>
    <col min="14853" max="14853" width="34.21875" customWidth="1"/>
    <col min="14854" max="14854" width="6.109375" customWidth="1"/>
    <col min="14855" max="14855" width="8.44140625" customWidth="1"/>
    <col min="14856" max="14856" width="15.44140625" customWidth="1"/>
    <col min="14857" max="14857" width="12.21875" customWidth="1"/>
    <col min="14858" max="14858" width="12.6640625" customWidth="1"/>
    <col min="14859" max="14859" width="12" customWidth="1"/>
    <col min="14860" max="14884" width="11.44140625" customWidth="1"/>
    <col min="15105" max="15105" width="2.109375" customWidth="1"/>
    <col min="15106" max="15106" width="7.88671875" customWidth="1"/>
    <col min="15107" max="15107" width="5.6640625" customWidth="1"/>
    <col min="15108" max="15108" width="39.77734375" customWidth="1"/>
    <col min="15109" max="15109" width="34.21875" customWidth="1"/>
    <col min="15110" max="15110" width="6.109375" customWidth="1"/>
    <col min="15111" max="15111" width="8.44140625" customWidth="1"/>
    <col min="15112" max="15112" width="15.44140625" customWidth="1"/>
    <col min="15113" max="15113" width="12.21875" customWidth="1"/>
    <col min="15114" max="15114" width="12.6640625" customWidth="1"/>
    <col min="15115" max="15115" width="12" customWidth="1"/>
    <col min="15116" max="15140" width="11.44140625" customWidth="1"/>
    <col min="15361" max="15361" width="2.109375" customWidth="1"/>
    <col min="15362" max="15362" width="7.88671875" customWidth="1"/>
    <col min="15363" max="15363" width="5.6640625" customWidth="1"/>
    <col min="15364" max="15364" width="39.77734375" customWidth="1"/>
    <col min="15365" max="15365" width="34.21875" customWidth="1"/>
    <col min="15366" max="15366" width="6.109375" customWidth="1"/>
    <col min="15367" max="15367" width="8.44140625" customWidth="1"/>
    <col min="15368" max="15368" width="15.44140625" customWidth="1"/>
    <col min="15369" max="15369" width="12.21875" customWidth="1"/>
    <col min="15370" max="15370" width="12.6640625" customWidth="1"/>
    <col min="15371" max="15371" width="12" customWidth="1"/>
    <col min="15372" max="15396" width="11.44140625" customWidth="1"/>
    <col min="15617" max="15617" width="2.109375" customWidth="1"/>
    <col min="15618" max="15618" width="7.88671875" customWidth="1"/>
    <col min="15619" max="15619" width="5.6640625" customWidth="1"/>
    <col min="15620" max="15620" width="39.77734375" customWidth="1"/>
    <col min="15621" max="15621" width="34.21875" customWidth="1"/>
    <col min="15622" max="15622" width="6.109375" customWidth="1"/>
    <col min="15623" max="15623" width="8.44140625" customWidth="1"/>
    <col min="15624" max="15624" width="15.44140625" customWidth="1"/>
    <col min="15625" max="15625" width="12.21875" customWidth="1"/>
    <col min="15626" max="15626" width="12.6640625" customWidth="1"/>
    <col min="15627" max="15627" width="12" customWidth="1"/>
    <col min="15628" max="15652" width="11.44140625" customWidth="1"/>
    <col min="15873" max="15873" width="2.109375" customWidth="1"/>
    <col min="15874" max="15874" width="7.88671875" customWidth="1"/>
    <col min="15875" max="15875" width="5.6640625" customWidth="1"/>
    <col min="15876" max="15876" width="39.77734375" customWidth="1"/>
    <col min="15877" max="15877" width="34.21875" customWidth="1"/>
    <col min="15878" max="15878" width="6.109375" customWidth="1"/>
    <col min="15879" max="15879" width="8.44140625" customWidth="1"/>
    <col min="15880" max="15880" width="15.44140625" customWidth="1"/>
    <col min="15881" max="15881" width="12.21875" customWidth="1"/>
    <col min="15882" max="15882" width="12.6640625" customWidth="1"/>
    <col min="15883" max="15883" width="12" customWidth="1"/>
    <col min="15884" max="15908" width="11.44140625" customWidth="1"/>
    <col min="16129" max="16129" width="2.109375" customWidth="1"/>
    <col min="16130" max="16130" width="7.88671875" customWidth="1"/>
    <col min="16131" max="16131" width="5.6640625" customWidth="1"/>
    <col min="16132" max="16132" width="39.77734375" customWidth="1"/>
    <col min="16133" max="16133" width="34.21875" customWidth="1"/>
    <col min="16134" max="16134" width="6.109375" customWidth="1"/>
    <col min="16135" max="16135" width="8.44140625" customWidth="1"/>
    <col min="16136" max="16136" width="15.44140625" customWidth="1"/>
    <col min="16137" max="16137" width="12.21875" customWidth="1"/>
    <col min="16138" max="16138" width="12.6640625" customWidth="1"/>
    <col min="16139" max="16139" width="12" customWidth="1"/>
    <col min="16140" max="16164" width="11.44140625" customWidth="1"/>
  </cols>
  <sheetData>
    <row r="1" spans="1:37" ht="18.75" thickBot="1" x14ac:dyDescent="0.25">
      <c r="A1" s="164"/>
      <c r="B1" s="145"/>
      <c r="C1" s="161" t="s">
        <v>390</v>
      </c>
      <c r="D1" s="191"/>
      <c r="E1" s="252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48" thickBot="1" x14ac:dyDescent="0.25">
      <c r="A2" s="168"/>
      <c r="B2" s="168"/>
      <c r="C2" s="254" t="s">
        <v>358</v>
      </c>
      <c r="D2" s="170" t="s">
        <v>135</v>
      </c>
      <c r="E2" s="255" t="s">
        <v>107</v>
      </c>
      <c r="F2" s="170" t="s">
        <v>136</v>
      </c>
      <c r="G2" s="170" t="s">
        <v>182</v>
      </c>
      <c r="H2" s="661"/>
      <c r="I2" s="256"/>
      <c r="J2" s="256"/>
      <c r="K2" s="664" t="str">
        <f>'WRZ summary'!G5</f>
        <v>Revised Base Year 2019-20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2029-30</v>
      </c>
      <c r="V2" s="196" t="str">
        <f>'WRZ summary'!R5</f>
        <v>2030-31</v>
      </c>
      <c r="W2" s="196" t="str">
        <f>'WRZ summary'!S5</f>
        <v>2031-32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74" t="str">
        <f>'WRZ summary'!AF5</f>
        <v>2044-45</v>
      </c>
      <c r="AK2" s="257"/>
    </row>
    <row r="3" spans="1:37" ht="15.75" thickBot="1" x14ac:dyDescent="0.25">
      <c r="A3" s="160"/>
      <c r="B3" s="727" t="s">
        <v>140</v>
      </c>
      <c r="C3" s="258" t="s">
        <v>391</v>
      </c>
      <c r="D3" s="381" t="s">
        <v>392</v>
      </c>
      <c r="E3" s="595" t="s">
        <v>138</v>
      </c>
      <c r="F3" s="259" t="s">
        <v>70</v>
      </c>
      <c r="G3" s="259">
        <v>2</v>
      </c>
      <c r="H3" s="639"/>
      <c r="I3" s="335"/>
      <c r="J3" s="335"/>
      <c r="K3" s="612">
        <f>'2. BL Supply'!K3</f>
        <v>0</v>
      </c>
      <c r="L3" s="327">
        <f>'2. BL Supply'!L3</f>
        <v>0</v>
      </c>
      <c r="M3" s="327">
        <f>'2. BL Supply'!M3</f>
        <v>0</v>
      </c>
      <c r="N3" s="327">
        <f>'2. BL Supply'!N3</f>
        <v>0</v>
      </c>
      <c r="O3" s="327">
        <f>'2. BL Supply'!O3</f>
        <v>0</v>
      </c>
      <c r="P3" s="327">
        <f>'2. BL Supply'!P3</f>
        <v>0</v>
      </c>
      <c r="Q3" s="327">
        <f>'2. BL Supply'!Q3</f>
        <v>0</v>
      </c>
      <c r="R3" s="327">
        <f>'2. BL Supply'!R3</f>
        <v>0</v>
      </c>
      <c r="S3" s="327">
        <f>'2. BL Supply'!S3</f>
        <v>0</v>
      </c>
      <c r="T3" s="327">
        <f>'2. BL Supply'!T3</f>
        <v>0</v>
      </c>
      <c r="U3" s="327">
        <f>'2. BL Supply'!U3</f>
        <v>0</v>
      </c>
      <c r="V3" s="327">
        <f>'2. BL Supply'!V3</f>
        <v>0</v>
      </c>
      <c r="W3" s="327">
        <f>'2. BL Supply'!W3</f>
        <v>0</v>
      </c>
      <c r="X3" s="327">
        <f>'2. BL Supply'!X3</f>
        <v>0</v>
      </c>
      <c r="Y3" s="327">
        <f>'2. BL Supply'!Y3</f>
        <v>0</v>
      </c>
      <c r="Z3" s="327">
        <f>'2. BL Supply'!Z3</f>
        <v>0</v>
      </c>
      <c r="AA3" s="327">
        <f>'2. BL Supply'!AA3</f>
        <v>0</v>
      </c>
      <c r="AB3" s="327">
        <f>'2. BL Supply'!AB3</f>
        <v>0</v>
      </c>
      <c r="AC3" s="327">
        <f>'2. BL Supply'!AC3</f>
        <v>0</v>
      </c>
      <c r="AD3" s="327">
        <f>'2. BL Supply'!AD3</f>
        <v>0</v>
      </c>
      <c r="AE3" s="327">
        <f>'2. BL Supply'!AE3</f>
        <v>0</v>
      </c>
      <c r="AF3" s="327">
        <f>'2. BL Supply'!AF3</f>
        <v>0</v>
      </c>
      <c r="AG3" s="327">
        <f>'2. BL Supply'!AG3</f>
        <v>0</v>
      </c>
      <c r="AH3" s="327">
        <f>'2. BL Supply'!AH3</f>
        <v>0</v>
      </c>
      <c r="AI3" s="327">
        <f>'2. BL Supply'!AI3</f>
        <v>0</v>
      </c>
      <c r="AJ3" s="327">
        <f>'2. BL Supply'!AJ3</f>
        <v>0</v>
      </c>
      <c r="AK3" s="158"/>
    </row>
    <row r="4" spans="1:37" x14ac:dyDescent="0.2">
      <c r="A4" s="160"/>
      <c r="B4" s="728"/>
      <c r="C4" s="260" t="s">
        <v>393</v>
      </c>
      <c r="D4" s="325" t="s">
        <v>394</v>
      </c>
      <c r="E4" s="261" t="s">
        <v>395</v>
      </c>
      <c r="F4" s="262" t="s">
        <v>70</v>
      </c>
      <c r="G4" s="262">
        <v>2</v>
      </c>
      <c r="H4" s="631"/>
      <c r="I4" s="335"/>
      <c r="J4" s="335"/>
      <c r="K4" s="612">
        <f>'2. BL Supply'!K4+'6. Preferred (Scenario Yr)'!K17</f>
        <v>0</v>
      </c>
      <c r="L4" s="327">
        <f>'2. BL Supply'!L4+'6. Preferred (Scenario Yr)'!L17</f>
        <v>0</v>
      </c>
      <c r="M4" s="327">
        <f>'2. BL Supply'!M4+'6. Preferred (Scenario Yr)'!M17</f>
        <v>0</v>
      </c>
      <c r="N4" s="327">
        <f>'2. BL Supply'!N4+'6. Preferred (Scenario Yr)'!N17</f>
        <v>0</v>
      </c>
      <c r="O4" s="327">
        <f>'2. BL Supply'!O4+'6. Preferred (Scenario Yr)'!O17</f>
        <v>0</v>
      </c>
      <c r="P4" s="327">
        <f>'2. BL Supply'!P4+'6. Preferred (Scenario Yr)'!P17</f>
        <v>0</v>
      </c>
      <c r="Q4" s="327">
        <f>'2. BL Supply'!Q4+'6. Preferred (Scenario Yr)'!Q17</f>
        <v>0</v>
      </c>
      <c r="R4" s="327">
        <f>'2. BL Supply'!R4+'6. Preferred (Scenario Yr)'!R17</f>
        <v>0</v>
      </c>
      <c r="S4" s="327">
        <f>'2. BL Supply'!S4+'6. Preferred (Scenario Yr)'!S17</f>
        <v>0</v>
      </c>
      <c r="T4" s="327">
        <f>'2. BL Supply'!T4+'6. Preferred (Scenario Yr)'!T17</f>
        <v>0</v>
      </c>
      <c r="U4" s="327">
        <f>'2. BL Supply'!U4+'6. Preferred (Scenario Yr)'!U17</f>
        <v>0</v>
      </c>
      <c r="V4" s="327">
        <f>'2. BL Supply'!V4+'6. Preferred (Scenario Yr)'!V17</f>
        <v>0</v>
      </c>
      <c r="W4" s="327">
        <f>'2. BL Supply'!W4+'6. Preferred (Scenario Yr)'!W17</f>
        <v>0</v>
      </c>
      <c r="X4" s="327">
        <f>'2. BL Supply'!X4+'6. Preferred (Scenario Yr)'!X17</f>
        <v>0</v>
      </c>
      <c r="Y4" s="327">
        <f>'2. BL Supply'!Y4+'6. Preferred (Scenario Yr)'!Y17</f>
        <v>0</v>
      </c>
      <c r="Z4" s="327">
        <f>'2. BL Supply'!Z4+'6. Preferred (Scenario Yr)'!Z17</f>
        <v>0</v>
      </c>
      <c r="AA4" s="327">
        <f>'2. BL Supply'!AA4+'6. Preferred (Scenario Yr)'!AA17</f>
        <v>0</v>
      </c>
      <c r="AB4" s="327">
        <f>'2. BL Supply'!AB4+'6. Preferred (Scenario Yr)'!AB17</f>
        <v>0</v>
      </c>
      <c r="AC4" s="327">
        <f>'2. BL Supply'!AC4+'6. Preferred (Scenario Yr)'!AC17</f>
        <v>0</v>
      </c>
      <c r="AD4" s="327">
        <f>'2. BL Supply'!AD4+'6. Preferred (Scenario Yr)'!AD17</f>
        <v>0</v>
      </c>
      <c r="AE4" s="327">
        <f>'2. BL Supply'!AE4+'6. Preferred (Scenario Yr)'!AE17</f>
        <v>0</v>
      </c>
      <c r="AF4" s="327">
        <f>'2. BL Supply'!AF4+'6. Preferred (Scenario Yr)'!AF17</f>
        <v>0</v>
      </c>
      <c r="AG4" s="327">
        <f>'2. BL Supply'!AG4+'6. Preferred (Scenario Yr)'!AG17</f>
        <v>0</v>
      </c>
      <c r="AH4" s="327">
        <f>'2. BL Supply'!AH4+'6. Preferred (Scenario Yr)'!AH17</f>
        <v>0</v>
      </c>
      <c r="AI4" s="327">
        <f>'2. BL Supply'!AI4+'6. Preferred (Scenario Yr)'!AI17</f>
        <v>0</v>
      </c>
      <c r="AJ4" s="327">
        <f>'2. BL Supply'!AJ4+'6. Preferred (Scenario Yr)'!AJ17</f>
        <v>0</v>
      </c>
      <c r="AK4" s="158"/>
    </row>
    <row r="5" spans="1:37" x14ac:dyDescent="0.2">
      <c r="A5" s="183"/>
      <c r="B5" s="728"/>
      <c r="C5" s="263" t="s">
        <v>117</v>
      </c>
      <c r="D5" s="264" t="s">
        <v>117</v>
      </c>
      <c r="E5" s="265" t="s">
        <v>117</v>
      </c>
      <c r="F5" s="266" t="s">
        <v>117</v>
      </c>
      <c r="G5" s="266">
        <v>2</v>
      </c>
      <c r="H5" s="662"/>
      <c r="I5" s="267"/>
      <c r="J5" s="267"/>
      <c r="K5" s="613" t="s">
        <v>117</v>
      </c>
      <c r="L5" s="268" t="s">
        <v>117</v>
      </c>
      <c r="M5" s="268" t="s">
        <v>117</v>
      </c>
      <c r="N5" s="268" t="s">
        <v>117</v>
      </c>
      <c r="O5" s="268" t="s">
        <v>117</v>
      </c>
      <c r="P5" s="268" t="s">
        <v>117</v>
      </c>
      <c r="Q5" s="268" t="s">
        <v>117</v>
      </c>
      <c r="R5" s="268" t="s">
        <v>117</v>
      </c>
      <c r="S5" s="268" t="s">
        <v>117</v>
      </c>
      <c r="T5" s="268" t="s">
        <v>117</v>
      </c>
      <c r="U5" s="268" t="s">
        <v>117</v>
      </c>
      <c r="V5" s="268" t="s">
        <v>117</v>
      </c>
      <c r="W5" s="268" t="s">
        <v>117</v>
      </c>
      <c r="X5" s="268" t="s">
        <v>117</v>
      </c>
      <c r="Y5" s="268" t="s">
        <v>117</v>
      </c>
      <c r="Z5" s="268" t="s">
        <v>117</v>
      </c>
      <c r="AA5" s="268" t="s">
        <v>117</v>
      </c>
      <c r="AB5" s="268" t="s">
        <v>117</v>
      </c>
      <c r="AC5" s="268" t="s">
        <v>117</v>
      </c>
      <c r="AD5" s="268" t="s">
        <v>117</v>
      </c>
      <c r="AE5" s="268" t="s">
        <v>117</v>
      </c>
      <c r="AF5" s="268" t="s">
        <v>117</v>
      </c>
      <c r="AG5" s="268" t="s">
        <v>117</v>
      </c>
      <c r="AH5" s="268" t="s">
        <v>117</v>
      </c>
      <c r="AI5" s="268" t="s">
        <v>117</v>
      </c>
      <c r="AJ5" s="268" t="s">
        <v>117</v>
      </c>
      <c r="AK5" s="158"/>
    </row>
    <row r="6" spans="1:37" x14ac:dyDescent="0.2">
      <c r="A6" s="183"/>
      <c r="B6" s="728"/>
      <c r="C6" s="263" t="s">
        <v>117</v>
      </c>
      <c r="D6" s="264" t="s">
        <v>117</v>
      </c>
      <c r="E6" s="265" t="s">
        <v>117</v>
      </c>
      <c r="F6" s="266" t="s">
        <v>117</v>
      </c>
      <c r="G6" s="266">
        <v>2</v>
      </c>
      <c r="H6" s="662"/>
      <c r="I6" s="267"/>
      <c r="J6" s="267"/>
      <c r="K6" s="613" t="s">
        <v>117</v>
      </c>
      <c r="L6" s="268" t="s">
        <v>117</v>
      </c>
      <c r="M6" s="268" t="s">
        <v>117</v>
      </c>
      <c r="N6" s="268" t="s">
        <v>117</v>
      </c>
      <c r="O6" s="268" t="s">
        <v>117</v>
      </c>
      <c r="P6" s="268" t="s">
        <v>117</v>
      </c>
      <c r="Q6" s="268" t="s">
        <v>117</v>
      </c>
      <c r="R6" s="268" t="s">
        <v>117</v>
      </c>
      <c r="S6" s="268" t="s">
        <v>117</v>
      </c>
      <c r="T6" s="268" t="s">
        <v>117</v>
      </c>
      <c r="U6" s="268" t="s">
        <v>117</v>
      </c>
      <c r="V6" s="268" t="s">
        <v>117</v>
      </c>
      <c r="W6" s="268" t="s">
        <v>117</v>
      </c>
      <c r="X6" s="268" t="s">
        <v>117</v>
      </c>
      <c r="Y6" s="268" t="s">
        <v>117</v>
      </c>
      <c r="Z6" s="268" t="s">
        <v>117</v>
      </c>
      <c r="AA6" s="268" t="s">
        <v>117</v>
      </c>
      <c r="AB6" s="268" t="s">
        <v>117</v>
      </c>
      <c r="AC6" s="268" t="s">
        <v>117</v>
      </c>
      <c r="AD6" s="268" t="s">
        <v>117</v>
      </c>
      <c r="AE6" s="268" t="s">
        <v>117</v>
      </c>
      <c r="AF6" s="268" t="s">
        <v>117</v>
      </c>
      <c r="AG6" s="268" t="s">
        <v>117</v>
      </c>
      <c r="AH6" s="268" t="s">
        <v>117</v>
      </c>
      <c r="AI6" s="268" t="s">
        <v>117</v>
      </c>
      <c r="AJ6" s="268" t="s">
        <v>117</v>
      </c>
      <c r="AK6" s="158"/>
    </row>
    <row r="7" spans="1:37" ht="15.75" thickBot="1" x14ac:dyDescent="0.25">
      <c r="A7" s="183"/>
      <c r="B7" s="728"/>
      <c r="C7" s="263" t="s">
        <v>117</v>
      </c>
      <c r="D7" s="269" t="s">
        <v>117</v>
      </c>
      <c r="E7" s="265" t="s">
        <v>117</v>
      </c>
      <c r="F7" s="266" t="s">
        <v>117</v>
      </c>
      <c r="G7" s="266">
        <v>2</v>
      </c>
      <c r="H7" s="662"/>
      <c r="I7" s="267"/>
      <c r="J7" s="267"/>
      <c r="K7" s="613" t="s">
        <v>117</v>
      </c>
      <c r="L7" s="268" t="s">
        <v>117</v>
      </c>
      <c r="M7" s="268" t="s">
        <v>117</v>
      </c>
      <c r="N7" s="268" t="s">
        <v>117</v>
      </c>
      <c r="O7" s="268" t="s">
        <v>117</v>
      </c>
      <c r="P7" s="268" t="s">
        <v>117</v>
      </c>
      <c r="Q7" s="268" t="s">
        <v>117</v>
      </c>
      <c r="R7" s="268" t="s">
        <v>117</v>
      </c>
      <c r="S7" s="268" t="s">
        <v>117</v>
      </c>
      <c r="T7" s="268" t="s">
        <v>117</v>
      </c>
      <c r="U7" s="268" t="s">
        <v>117</v>
      </c>
      <c r="V7" s="268" t="s">
        <v>117</v>
      </c>
      <c r="W7" s="268" t="s">
        <v>117</v>
      </c>
      <c r="X7" s="268" t="s">
        <v>117</v>
      </c>
      <c r="Y7" s="268" t="s">
        <v>117</v>
      </c>
      <c r="Z7" s="268" t="s">
        <v>117</v>
      </c>
      <c r="AA7" s="268" t="s">
        <v>117</v>
      </c>
      <c r="AB7" s="268" t="s">
        <v>117</v>
      </c>
      <c r="AC7" s="268" t="s">
        <v>117</v>
      </c>
      <c r="AD7" s="268" t="s">
        <v>117</v>
      </c>
      <c r="AE7" s="268" t="s">
        <v>117</v>
      </c>
      <c r="AF7" s="268" t="s">
        <v>117</v>
      </c>
      <c r="AG7" s="268" t="s">
        <v>117</v>
      </c>
      <c r="AH7" s="268" t="s">
        <v>117</v>
      </c>
      <c r="AI7" s="268" t="s">
        <v>117</v>
      </c>
      <c r="AJ7" s="268" t="s">
        <v>117</v>
      </c>
      <c r="AK7" s="158"/>
    </row>
    <row r="8" spans="1:37" x14ac:dyDescent="0.2">
      <c r="A8" s="160"/>
      <c r="B8" s="728"/>
      <c r="C8" s="260" t="s">
        <v>396</v>
      </c>
      <c r="D8" s="325" t="s">
        <v>397</v>
      </c>
      <c r="E8" s="261" t="s">
        <v>398</v>
      </c>
      <c r="F8" s="262" t="s">
        <v>70</v>
      </c>
      <c r="G8" s="262">
        <v>2</v>
      </c>
      <c r="H8" s="631"/>
      <c r="I8" s="335"/>
      <c r="J8" s="335"/>
      <c r="K8" s="612">
        <f>'2. BL Supply'!K7+'6. Preferred (Scenario Yr)'!K20</f>
        <v>0</v>
      </c>
      <c r="L8" s="327">
        <f>'2. BL Supply'!L7+'6. Preferred (Scenario Yr)'!L20</f>
        <v>0</v>
      </c>
      <c r="M8" s="327">
        <f>'2. BL Supply'!M7+'6. Preferred (Scenario Yr)'!M20</f>
        <v>0</v>
      </c>
      <c r="N8" s="327">
        <f>'2. BL Supply'!N7+'6. Preferred (Scenario Yr)'!N20</f>
        <v>0</v>
      </c>
      <c r="O8" s="327">
        <f>'2. BL Supply'!O7+'6. Preferred (Scenario Yr)'!O20</f>
        <v>0</v>
      </c>
      <c r="P8" s="327">
        <f>'2. BL Supply'!P7+'6. Preferred (Scenario Yr)'!P20</f>
        <v>0</v>
      </c>
      <c r="Q8" s="327">
        <f>'2. BL Supply'!Q7+'6. Preferred (Scenario Yr)'!Q20</f>
        <v>0</v>
      </c>
      <c r="R8" s="327">
        <f>'2. BL Supply'!R7+'6. Preferred (Scenario Yr)'!R20</f>
        <v>0</v>
      </c>
      <c r="S8" s="327">
        <f>'2. BL Supply'!S7+'6. Preferred (Scenario Yr)'!S20</f>
        <v>0</v>
      </c>
      <c r="T8" s="327">
        <f>'2. BL Supply'!T7+'6. Preferred (Scenario Yr)'!T20</f>
        <v>0</v>
      </c>
      <c r="U8" s="327">
        <f>'2. BL Supply'!U7+'6. Preferred (Scenario Yr)'!U20</f>
        <v>0</v>
      </c>
      <c r="V8" s="327">
        <f>'2. BL Supply'!V7+'6. Preferred (Scenario Yr)'!V20</f>
        <v>0</v>
      </c>
      <c r="W8" s="327">
        <f>'2. BL Supply'!W7+'6. Preferred (Scenario Yr)'!W20</f>
        <v>0</v>
      </c>
      <c r="X8" s="327">
        <f>'2. BL Supply'!X7+'6. Preferred (Scenario Yr)'!X20</f>
        <v>0</v>
      </c>
      <c r="Y8" s="327">
        <f>'2. BL Supply'!Y7+'6. Preferred (Scenario Yr)'!Y20</f>
        <v>0</v>
      </c>
      <c r="Z8" s="327">
        <f>'2. BL Supply'!Z7+'6. Preferred (Scenario Yr)'!Z20</f>
        <v>0</v>
      </c>
      <c r="AA8" s="327">
        <f>'2. BL Supply'!AA7+'6. Preferred (Scenario Yr)'!AA20</f>
        <v>0</v>
      </c>
      <c r="AB8" s="327">
        <f>'2. BL Supply'!AB7+'6. Preferred (Scenario Yr)'!AB20</f>
        <v>0</v>
      </c>
      <c r="AC8" s="327">
        <f>'2. BL Supply'!AC7+'6. Preferred (Scenario Yr)'!AC20</f>
        <v>0</v>
      </c>
      <c r="AD8" s="327">
        <f>'2. BL Supply'!AD7+'6. Preferred (Scenario Yr)'!AD20</f>
        <v>0</v>
      </c>
      <c r="AE8" s="327">
        <f>'2. BL Supply'!AE7+'6. Preferred (Scenario Yr)'!AE20</f>
        <v>0</v>
      </c>
      <c r="AF8" s="327">
        <f>'2. BL Supply'!AF7+'6. Preferred (Scenario Yr)'!AF20</f>
        <v>0</v>
      </c>
      <c r="AG8" s="327">
        <f>'2. BL Supply'!AG7+'6. Preferred (Scenario Yr)'!AG20</f>
        <v>0</v>
      </c>
      <c r="AH8" s="327">
        <f>'2. BL Supply'!AH7+'6. Preferred (Scenario Yr)'!AH20</f>
        <v>0</v>
      </c>
      <c r="AI8" s="327">
        <f>'2. BL Supply'!AI7+'6. Preferred (Scenario Yr)'!AI20</f>
        <v>0</v>
      </c>
      <c r="AJ8" s="327">
        <f>'2. BL Supply'!AJ7+'6. Preferred (Scenario Yr)'!AJ20</f>
        <v>0</v>
      </c>
      <c r="AK8" s="158"/>
    </row>
    <row r="9" spans="1:37" x14ac:dyDescent="0.2">
      <c r="A9" s="183"/>
      <c r="B9" s="728"/>
      <c r="C9" s="263" t="s">
        <v>117</v>
      </c>
      <c r="D9" s="264" t="s">
        <v>117</v>
      </c>
      <c r="E9" s="270" t="s">
        <v>117</v>
      </c>
      <c r="F9" s="271" t="s">
        <v>117</v>
      </c>
      <c r="G9" s="271">
        <v>2</v>
      </c>
      <c r="H9" s="662"/>
      <c r="I9" s="267"/>
      <c r="J9" s="267"/>
      <c r="K9" s="613" t="s">
        <v>117</v>
      </c>
      <c r="L9" s="268" t="s">
        <v>117</v>
      </c>
      <c r="M9" s="268" t="s">
        <v>117</v>
      </c>
      <c r="N9" s="268" t="s">
        <v>117</v>
      </c>
      <c r="O9" s="268" t="s">
        <v>117</v>
      </c>
      <c r="P9" s="268" t="s">
        <v>117</v>
      </c>
      <c r="Q9" s="268" t="s">
        <v>117</v>
      </c>
      <c r="R9" s="268" t="s">
        <v>117</v>
      </c>
      <c r="S9" s="268" t="s">
        <v>117</v>
      </c>
      <c r="T9" s="268" t="s">
        <v>117</v>
      </c>
      <c r="U9" s="268" t="s">
        <v>117</v>
      </c>
      <c r="V9" s="268" t="s">
        <v>117</v>
      </c>
      <c r="W9" s="268" t="s">
        <v>117</v>
      </c>
      <c r="X9" s="268" t="s">
        <v>117</v>
      </c>
      <c r="Y9" s="268" t="s">
        <v>117</v>
      </c>
      <c r="Z9" s="268" t="s">
        <v>117</v>
      </c>
      <c r="AA9" s="268" t="s">
        <v>117</v>
      </c>
      <c r="AB9" s="268" t="s">
        <v>117</v>
      </c>
      <c r="AC9" s="268" t="s">
        <v>117</v>
      </c>
      <c r="AD9" s="268" t="s">
        <v>117</v>
      </c>
      <c r="AE9" s="268" t="s">
        <v>117</v>
      </c>
      <c r="AF9" s="268" t="s">
        <v>117</v>
      </c>
      <c r="AG9" s="268" t="s">
        <v>117</v>
      </c>
      <c r="AH9" s="268" t="s">
        <v>117</v>
      </c>
      <c r="AI9" s="268" t="s">
        <v>117</v>
      </c>
      <c r="AJ9" s="268" t="s">
        <v>117</v>
      </c>
      <c r="AK9" s="158"/>
    </row>
    <row r="10" spans="1:37" x14ac:dyDescent="0.2">
      <c r="A10" s="183"/>
      <c r="B10" s="728"/>
      <c r="C10" s="263" t="s">
        <v>117</v>
      </c>
      <c r="D10" s="269" t="s">
        <v>117</v>
      </c>
      <c r="E10" s="272" t="s">
        <v>117</v>
      </c>
      <c r="F10" s="273" t="s">
        <v>117</v>
      </c>
      <c r="G10" s="271">
        <v>2</v>
      </c>
      <c r="H10" s="662"/>
      <c r="I10" s="267"/>
      <c r="J10" s="267"/>
      <c r="K10" s="613" t="s">
        <v>117</v>
      </c>
      <c r="L10" s="268" t="s">
        <v>117</v>
      </c>
      <c r="M10" s="268" t="s">
        <v>117</v>
      </c>
      <c r="N10" s="268" t="s">
        <v>117</v>
      </c>
      <c r="O10" s="268" t="s">
        <v>117</v>
      </c>
      <c r="P10" s="268" t="s">
        <v>117</v>
      </c>
      <c r="Q10" s="268" t="s">
        <v>117</v>
      </c>
      <c r="R10" s="268" t="s">
        <v>117</v>
      </c>
      <c r="S10" s="268" t="s">
        <v>117</v>
      </c>
      <c r="T10" s="268" t="s">
        <v>117</v>
      </c>
      <c r="U10" s="268" t="s">
        <v>117</v>
      </c>
      <c r="V10" s="268" t="s">
        <v>117</v>
      </c>
      <c r="W10" s="268" t="s">
        <v>117</v>
      </c>
      <c r="X10" s="268" t="s">
        <v>117</v>
      </c>
      <c r="Y10" s="268" t="s">
        <v>117</v>
      </c>
      <c r="Z10" s="268" t="s">
        <v>117</v>
      </c>
      <c r="AA10" s="268" t="s">
        <v>117</v>
      </c>
      <c r="AB10" s="268" t="s">
        <v>117</v>
      </c>
      <c r="AC10" s="268" t="s">
        <v>117</v>
      </c>
      <c r="AD10" s="268" t="s">
        <v>117</v>
      </c>
      <c r="AE10" s="268" t="s">
        <v>117</v>
      </c>
      <c r="AF10" s="268" t="s">
        <v>117</v>
      </c>
      <c r="AG10" s="268" t="s">
        <v>117</v>
      </c>
      <c r="AH10" s="268" t="s">
        <v>117</v>
      </c>
      <c r="AI10" s="268" t="s">
        <v>117</v>
      </c>
      <c r="AJ10" s="268" t="s">
        <v>117</v>
      </c>
      <c r="AK10" s="158"/>
    </row>
    <row r="11" spans="1:37" x14ac:dyDescent="0.2">
      <c r="A11" s="183"/>
      <c r="B11" s="728"/>
      <c r="C11" s="263" t="s">
        <v>117</v>
      </c>
      <c r="D11" s="269" t="s">
        <v>117</v>
      </c>
      <c r="E11" s="272" t="s">
        <v>117</v>
      </c>
      <c r="F11" s="273" t="s">
        <v>117</v>
      </c>
      <c r="G11" s="271">
        <v>2</v>
      </c>
      <c r="H11" s="662"/>
      <c r="I11" s="267"/>
      <c r="J11" s="267"/>
      <c r="K11" s="613" t="s">
        <v>117</v>
      </c>
      <c r="L11" s="268" t="s">
        <v>117</v>
      </c>
      <c r="M11" s="268" t="s">
        <v>117</v>
      </c>
      <c r="N11" s="268" t="s">
        <v>117</v>
      </c>
      <c r="O11" s="268" t="s">
        <v>117</v>
      </c>
      <c r="P11" s="268" t="s">
        <v>117</v>
      </c>
      <c r="Q11" s="268" t="s">
        <v>117</v>
      </c>
      <c r="R11" s="268" t="s">
        <v>117</v>
      </c>
      <c r="S11" s="268" t="s">
        <v>117</v>
      </c>
      <c r="T11" s="268" t="s">
        <v>117</v>
      </c>
      <c r="U11" s="268" t="s">
        <v>117</v>
      </c>
      <c r="V11" s="268" t="s">
        <v>117</v>
      </c>
      <c r="W11" s="268" t="s">
        <v>117</v>
      </c>
      <c r="X11" s="268" t="s">
        <v>117</v>
      </c>
      <c r="Y11" s="268" t="s">
        <v>117</v>
      </c>
      <c r="Z11" s="268" t="s">
        <v>117</v>
      </c>
      <c r="AA11" s="268" t="s">
        <v>117</v>
      </c>
      <c r="AB11" s="268" t="s">
        <v>117</v>
      </c>
      <c r="AC11" s="268" t="s">
        <v>117</v>
      </c>
      <c r="AD11" s="268" t="s">
        <v>117</v>
      </c>
      <c r="AE11" s="268" t="s">
        <v>117</v>
      </c>
      <c r="AF11" s="268" t="s">
        <v>117</v>
      </c>
      <c r="AG11" s="268" t="s">
        <v>117</v>
      </c>
      <c r="AH11" s="268" t="s">
        <v>117</v>
      </c>
      <c r="AI11" s="268" t="s">
        <v>117</v>
      </c>
      <c r="AJ11" s="268" t="s">
        <v>117</v>
      </c>
      <c r="AK11" s="158"/>
    </row>
    <row r="12" spans="1:37" ht="15.75" thickBot="1" x14ac:dyDescent="0.25">
      <c r="A12" s="183"/>
      <c r="B12" s="729"/>
      <c r="C12" s="274" t="s">
        <v>117</v>
      </c>
      <c r="D12" s="275" t="s">
        <v>117</v>
      </c>
      <c r="E12" s="276" t="s">
        <v>117</v>
      </c>
      <c r="F12" s="277" t="s">
        <v>117</v>
      </c>
      <c r="G12" s="277">
        <v>2</v>
      </c>
      <c r="H12" s="640"/>
      <c r="I12" s="278"/>
      <c r="J12" s="278"/>
      <c r="K12" s="647" t="s">
        <v>117</v>
      </c>
      <c r="L12" s="279" t="s">
        <v>117</v>
      </c>
      <c r="M12" s="279" t="s">
        <v>117</v>
      </c>
      <c r="N12" s="279" t="s">
        <v>117</v>
      </c>
      <c r="O12" s="279" t="s">
        <v>117</v>
      </c>
      <c r="P12" s="279" t="s">
        <v>117</v>
      </c>
      <c r="Q12" s="279" t="s">
        <v>117</v>
      </c>
      <c r="R12" s="279" t="s">
        <v>117</v>
      </c>
      <c r="S12" s="279" t="s">
        <v>117</v>
      </c>
      <c r="T12" s="279" t="s">
        <v>117</v>
      </c>
      <c r="U12" s="279" t="s">
        <v>117</v>
      </c>
      <c r="V12" s="279" t="s">
        <v>117</v>
      </c>
      <c r="W12" s="279" t="s">
        <v>117</v>
      </c>
      <c r="X12" s="279" t="s">
        <v>117</v>
      </c>
      <c r="Y12" s="279" t="s">
        <v>117</v>
      </c>
      <c r="Z12" s="279" t="s">
        <v>117</v>
      </c>
      <c r="AA12" s="279" t="s">
        <v>117</v>
      </c>
      <c r="AB12" s="279" t="s">
        <v>117</v>
      </c>
      <c r="AC12" s="279" t="s">
        <v>117</v>
      </c>
      <c r="AD12" s="279" t="s">
        <v>117</v>
      </c>
      <c r="AE12" s="279" t="s">
        <v>117</v>
      </c>
      <c r="AF12" s="279" t="s">
        <v>117</v>
      </c>
      <c r="AG12" s="279" t="s">
        <v>117</v>
      </c>
      <c r="AH12" s="279" t="s">
        <v>117</v>
      </c>
      <c r="AI12" s="279" t="s">
        <v>117</v>
      </c>
      <c r="AJ12" s="279" t="s">
        <v>117</v>
      </c>
      <c r="AK12" s="158"/>
    </row>
    <row r="13" spans="1:37" x14ac:dyDescent="0.2">
      <c r="A13" s="160"/>
      <c r="B13" s="747" t="s">
        <v>399</v>
      </c>
      <c r="C13" s="260" t="s">
        <v>400</v>
      </c>
      <c r="D13" s="325" t="s">
        <v>401</v>
      </c>
      <c r="E13" s="261" t="s">
        <v>402</v>
      </c>
      <c r="F13" s="262" t="s">
        <v>70</v>
      </c>
      <c r="G13" s="262">
        <v>2</v>
      </c>
      <c r="H13" s="631"/>
      <c r="I13" s="335"/>
      <c r="J13" s="335"/>
      <c r="K13" s="612">
        <f>'2. BL Supply'!K10+'6. Preferred (Scenario Yr)'!K26</f>
        <v>0</v>
      </c>
      <c r="L13" s="327">
        <f>'2. BL Supply'!L10+'6. Preferred (Scenario Yr)'!L26</f>
        <v>0</v>
      </c>
      <c r="M13" s="327">
        <f>'2. BL Supply'!M10+'6. Preferred (Scenario Yr)'!M26</f>
        <v>0</v>
      </c>
      <c r="N13" s="327">
        <f>'2. BL Supply'!N10+'6. Preferred (Scenario Yr)'!N26</f>
        <v>0</v>
      </c>
      <c r="O13" s="327">
        <f>'2. BL Supply'!O10+'6. Preferred (Scenario Yr)'!O26</f>
        <v>0</v>
      </c>
      <c r="P13" s="327">
        <f>'2. BL Supply'!P10+'6. Preferred (Scenario Yr)'!P26</f>
        <v>0</v>
      </c>
      <c r="Q13" s="327">
        <f>'2. BL Supply'!Q10+'6. Preferred (Scenario Yr)'!Q26</f>
        <v>0</v>
      </c>
      <c r="R13" s="327">
        <f>'2. BL Supply'!R10+'6. Preferred (Scenario Yr)'!R26</f>
        <v>0</v>
      </c>
      <c r="S13" s="327">
        <f>'2. BL Supply'!S10+'6. Preferred (Scenario Yr)'!S26</f>
        <v>0</v>
      </c>
      <c r="T13" s="327">
        <f>'2. BL Supply'!T10+'6. Preferred (Scenario Yr)'!T26</f>
        <v>0</v>
      </c>
      <c r="U13" s="327">
        <f>'2. BL Supply'!U10+'6. Preferred (Scenario Yr)'!U26</f>
        <v>0</v>
      </c>
      <c r="V13" s="327">
        <f>'2. BL Supply'!V10+'6. Preferred (Scenario Yr)'!V26</f>
        <v>0</v>
      </c>
      <c r="W13" s="327">
        <f>'2. BL Supply'!W10+'6. Preferred (Scenario Yr)'!W26</f>
        <v>0</v>
      </c>
      <c r="X13" s="327">
        <f>'2. BL Supply'!X10+'6. Preferred (Scenario Yr)'!X26</f>
        <v>0</v>
      </c>
      <c r="Y13" s="327">
        <f>'2. BL Supply'!Y10+'6. Preferred (Scenario Yr)'!Y26</f>
        <v>0</v>
      </c>
      <c r="Z13" s="327">
        <f>'2. BL Supply'!Z10+'6. Preferred (Scenario Yr)'!Z26</f>
        <v>0</v>
      </c>
      <c r="AA13" s="327">
        <f>'2. BL Supply'!AA10+'6. Preferred (Scenario Yr)'!AA26</f>
        <v>0</v>
      </c>
      <c r="AB13" s="327">
        <f>'2. BL Supply'!AB10+'6. Preferred (Scenario Yr)'!AB26</f>
        <v>0</v>
      </c>
      <c r="AC13" s="327">
        <f>'2. BL Supply'!AC10+'6. Preferred (Scenario Yr)'!AC26</f>
        <v>0</v>
      </c>
      <c r="AD13" s="327">
        <f>'2. BL Supply'!AD10+'6. Preferred (Scenario Yr)'!AD26</f>
        <v>0</v>
      </c>
      <c r="AE13" s="327">
        <f>'2. BL Supply'!AE10+'6. Preferred (Scenario Yr)'!AE26</f>
        <v>0</v>
      </c>
      <c r="AF13" s="327">
        <f>'2. BL Supply'!AF10+'6. Preferred (Scenario Yr)'!AF26</f>
        <v>0</v>
      </c>
      <c r="AG13" s="327">
        <f>'2. BL Supply'!AG10+'6. Preferred (Scenario Yr)'!AG26</f>
        <v>0</v>
      </c>
      <c r="AH13" s="327">
        <f>'2. BL Supply'!AH10+'6. Preferred (Scenario Yr)'!AH26</f>
        <v>0</v>
      </c>
      <c r="AI13" s="327">
        <f>'2. BL Supply'!AI10+'6. Preferred (Scenario Yr)'!AI26</f>
        <v>0</v>
      </c>
      <c r="AJ13" s="327">
        <f>'2. BL Supply'!AJ10+'6. Preferred (Scenario Yr)'!AJ26</f>
        <v>0</v>
      </c>
      <c r="AK13" s="158"/>
    </row>
    <row r="14" spans="1:37" x14ac:dyDescent="0.2">
      <c r="A14" s="183"/>
      <c r="B14" s="748"/>
      <c r="C14" s="263" t="s">
        <v>117</v>
      </c>
      <c r="D14" s="269" t="s">
        <v>117</v>
      </c>
      <c r="E14" s="265" t="s">
        <v>117</v>
      </c>
      <c r="F14" s="266" t="s">
        <v>117</v>
      </c>
      <c r="G14" s="266">
        <v>2</v>
      </c>
      <c r="H14" s="662"/>
      <c r="I14" s="267"/>
      <c r="J14" s="267"/>
      <c r="K14" s="613" t="s">
        <v>117</v>
      </c>
      <c r="L14" s="268" t="s">
        <v>117</v>
      </c>
      <c r="M14" s="268" t="s">
        <v>117</v>
      </c>
      <c r="N14" s="268" t="s">
        <v>117</v>
      </c>
      <c r="O14" s="268" t="s">
        <v>117</v>
      </c>
      <c r="P14" s="268" t="s">
        <v>117</v>
      </c>
      <c r="Q14" s="268" t="s">
        <v>117</v>
      </c>
      <c r="R14" s="268" t="s">
        <v>117</v>
      </c>
      <c r="S14" s="268" t="s">
        <v>117</v>
      </c>
      <c r="T14" s="268" t="s">
        <v>117</v>
      </c>
      <c r="U14" s="268" t="s">
        <v>117</v>
      </c>
      <c r="V14" s="268" t="s">
        <v>117</v>
      </c>
      <c r="W14" s="268" t="s">
        <v>117</v>
      </c>
      <c r="X14" s="268" t="s">
        <v>117</v>
      </c>
      <c r="Y14" s="268" t="s">
        <v>117</v>
      </c>
      <c r="Z14" s="268" t="s">
        <v>117</v>
      </c>
      <c r="AA14" s="268" t="s">
        <v>117</v>
      </c>
      <c r="AB14" s="268" t="s">
        <v>117</v>
      </c>
      <c r="AC14" s="268" t="s">
        <v>117</v>
      </c>
      <c r="AD14" s="268" t="s">
        <v>117</v>
      </c>
      <c r="AE14" s="268" t="s">
        <v>117</v>
      </c>
      <c r="AF14" s="268" t="s">
        <v>117</v>
      </c>
      <c r="AG14" s="268" t="s">
        <v>117</v>
      </c>
      <c r="AH14" s="268" t="s">
        <v>117</v>
      </c>
      <c r="AI14" s="268" t="s">
        <v>117</v>
      </c>
      <c r="AJ14" s="268" t="s">
        <v>117</v>
      </c>
      <c r="AK14" s="158"/>
    </row>
    <row r="15" spans="1:37" x14ac:dyDescent="0.2">
      <c r="A15" s="183"/>
      <c r="B15" s="748"/>
      <c r="C15" s="263" t="s">
        <v>117</v>
      </c>
      <c r="D15" s="269" t="s">
        <v>117</v>
      </c>
      <c r="E15" s="265" t="s">
        <v>117</v>
      </c>
      <c r="F15" s="266" t="s">
        <v>117</v>
      </c>
      <c r="G15" s="266">
        <v>2</v>
      </c>
      <c r="H15" s="662"/>
      <c r="I15" s="267"/>
      <c r="J15" s="267"/>
      <c r="K15" s="613" t="s">
        <v>117</v>
      </c>
      <c r="L15" s="268" t="s">
        <v>117</v>
      </c>
      <c r="M15" s="268" t="s">
        <v>117</v>
      </c>
      <c r="N15" s="268" t="s">
        <v>117</v>
      </c>
      <c r="O15" s="268" t="s">
        <v>117</v>
      </c>
      <c r="P15" s="268" t="s">
        <v>117</v>
      </c>
      <c r="Q15" s="268" t="s">
        <v>117</v>
      </c>
      <c r="R15" s="268" t="s">
        <v>117</v>
      </c>
      <c r="S15" s="268" t="s">
        <v>117</v>
      </c>
      <c r="T15" s="268" t="s">
        <v>117</v>
      </c>
      <c r="U15" s="268" t="s">
        <v>117</v>
      </c>
      <c r="V15" s="268" t="s">
        <v>117</v>
      </c>
      <c r="W15" s="268" t="s">
        <v>117</v>
      </c>
      <c r="X15" s="268" t="s">
        <v>117</v>
      </c>
      <c r="Y15" s="268" t="s">
        <v>117</v>
      </c>
      <c r="Z15" s="268" t="s">
        <v>117</v>
      </c>
      <c r="AA15" s="268" t="s">
        <v>117</v>
      </c>
      <c r="AB15" s="268" t="s">
        <v>117</v>
      </c>
      <c r="AC15" s="268" t="s">
        <v>117</v>
      </c>
      <c r="AD15" s="268" t="s">
        <v>117</v>
      </c>
      <c r="AE15" s="268" t="s">
        <v>117</v>
      </c>
      <c r="AF15" s="268" t="s">
        <v>117</v>
      </c>
      <c r="AG15" s="268" t="s">
        <v>117</v>
      </c>
      <c r="AH15" s="268" t="s">
        <v>117</v>
      </c>
      <c r="AI15" s="268" t="s">
        <v>117</v>
      </c>
      <c r="AJ15" s="268" t="s">
        <v>117</v>
      </c>
      <c r="AK15" s="158"/>
    </row>
    <row r="16" spans="1:37" ht="15.75" thickBot="1" x14ac:dyDescent="0.25">
      <c r="A16" s="183"/>
      <c r="B16" s="748"/>
      <c r="C16" s="263" t="s">
        <v>117</v>
      </c>
      <c r="D16" s="269" t="s">
        <v>117</v>
      </c>
      <c r="E16" s="265" t="s">
        <v>117</v>
      </c>
      <c r="F16" s="266" t="s">
        <v>117</v>
      </c>
      <c r="G16" s="266">
        <v>2</v>
      </c>
      <c r="H16" s="662"/>
      <c r="I16" s="267"/>
      <c r="J16" s="267"/>
      <c r="K16" s="613" t="s">
        <v>117</v>
      </c>
      <c r="L16" s="268" t="s">
        <v>117</v>
      </c>
      <c r="M16" s="268" t="s">
        <v>117</v>
      </c>
      <c r="N16" s="268" t="s">
        <v>117</v>
      </c>
      <c r="O16" s="268" t="s">
        <v>117</v>
      </c>
      <c r="P16" s="268" t="s">
        <v>117</v>
      </c>
      <c r="Q16" s="268" t="s">
        <v>117</v>
      </c>
      <c r="R16" s="268" t="s">
        <v>117</v>
      </c>
      <c r="S16" s="268" t="s">
        <v>117</v>
      </c>
      <c r="T16" s="268" t="s">
        <v>117</v>
      </c>
      <c r="U16" s="268" t="s">
        <v>117</v>
      </c>
      <c r="V16" s="268" t="s">
        <v>117</v>
      </c>
      <c r="W16" s="268" t="s">
        <v>117</v>
      </c>
      <c r="X16" s="268" t="s">
        <v>117</v>
      </c>
      <c r="Y16" s="268" t="s">
        <v>117</v>
      </c>
      <c r="Z16" s="268" t="s">
        <v>117</v>
      </c>
      <c r="AA16" s="268" t="s">
        <v>117</v>
      </c>
      <c r="AB16" s="268" t="s">
        <v>117</v>
      </c>
      <c r="AC16" s="268" t="s">
        <v>117</v>
      </c>
      <c r="AD16" s="268" t="s">
        <v>117</v>
      </c>
      <c r="AE16" s="268" t="s">
        <v>117</v>
      </c>
      <c r="AF16" s="268" t="s">
        <v>117</v>
      </c>
      <c r="AG16" s="268" t="s">
        <v>117</v>
      </c>
      <c r="AH16" s="268" t="s">
        <v>117</v>
      </c>
      <c r="AI16" s="268" t="s">
        <v>117</v>
      </c>
      <c r="AJ16" s="268" t="s">
        <v>117</v>
      </c>
      <c r="AK16" s="158"/>
    </row>
    <row r="17" spans="1:37" x14ac:dyDescent="0.2">
      <c r="A17" s="160"/>
      <c r="B17" s="748"/>
      <c r="C17" s="260" t="s">
        <v>403</v>
      </c>
      <c r="D17" s="331" t="s">
        <v>404</v>
      </c>
      <c r="E17" s="261" t="s">
        <v>405</v>
      </c>
      <c r="F17" s="262" t="s">
        <v>70</v>
      </c>
      <c r="G17" s="262">
        <v>2</v>
      </c>
      <c r="H17" s="631"/>
      <c r="I17" s="335"/>
      <c r="J17" s="335"/>
      <c r="K17" s="612">
        <f>'2. BL Supply'!K14+'6. Preferred (Scenario Yr)'!K33</f>
        <v>22.5</v>
      </c>
      <c r="L17" s="327">
        <f>'2. BL Supply'!L14+'6. Preferred (Scenario Yr)'!L33</f>
        <v>30</v>
      </c>
      <c r="M17" s="327">
        <f>'2. BL Supply'!M14+'6. Preferred (Scenario Yr)'!M33</f>
        <v>30</v>
      </c>
      <c r="N17" s="327">
        <f>'2. BL Supply'!N14+'6. Preferred (Scenario Yr)'!N33</f>
        <v>30</v>
      </c>
      <c r="O17" s="327">
        <f>'2. BL Supply'!O14+'6. Preferred (Scenario Yr)'!O33</f>
        <v>30</v>
      </c>
      <c r="P17" s="327">
        <f>'2. BL Supply'!P14+'6. Preferred (Scenario Yr)'!P33</f>
        <v>39</v>
      </c>
      <c r="Q17" s="327">
        <f>'2. BL Supply'!Q14+'6. Preferred (Scenario Yr)'!Q33</f>
        <v>39</v>
      </c>
      <c r="R17" s="327">
        <f>'2. BL Supply'!R14+'6. Preferred (Scenario Yr)'!R33</f>
        <v>39</v>
      </c>
      <c r="S17" s="327">
        <f>'2. BL Supply'!S14+'6. Preferred (Scenario Yr)'!S33</f>
        <v>39</v>
      </c>
      <c r="T17" s="327">
        <f>'2. BL Supply'!T14+'6. Preferred (Scenario Yr)'!T33</f>
        <v>39</v>
      </c>
      <c r="U17" s="327">
        <f>'2. BL Supply'!U14+'6. Preferred (Scenario Yr)'!U33</f>
        <v>60</v>
      </c>
      <c r="V17" s="327">
        <f>'2. BL Supply'!V14+'6. Preferred (Scenario Yr)'!V33</f>
        <v>60</v>
      </c>
      <c r="W17" s="327">
        <f>'2. BL Supply'!W14+'6. Preferred (Scenario Yr)'!W33</f>
        <v>60</v>
      </c>
      <c r="X17" s="327">
        <f>'2. BL Supply'!X14+'6. Preferred (Scenario Yr)'!X33</f>
        <v>60</v>
      </c>
      <c r="Y17" s="327">
        <f>'2. BL Supply'!Y14+'6. Preferred (Scenario Yr)'!Y33</f>
        <v>60</v>
      </c>
      <c r="Z17" s="327">
        <f>'2. BL Supply'!Z14+'6. Preferred (Scenario Yr)'!Z33</f>
        <v>60</v>
      </c>
      <c r="AA17" s="327">
        <f>'2. BL Supply'!AA14+'6. Preferred (Scenario Yr)'!AA33</f>
        <v>60</v>
      </c>
      <c r="AB17" s="327">
        <f>'2. BL Supply'!AB14+'6. Preferred (Scenario Yr)'!AB33</f>
        <v>60</v>
      </c>
      <c r="AC17" s="327">
        <f>'2. BL Supply'!AC14+'6. Preferred (Scenario Yr)'!AC33</f>
        <v>60</v>
      </c>
      <c r="AD17" s="327">
        <f>'2. BL Supply'!AD14+'6. Preferred (Scenario Yr)'!AD33</f>
        <v>60</v>
      </c>
      <c r="AE17" s="327">
        <f>'2. BL Supply'!AE14+'6. Preferred (Scenario Yr)'!AE33</f>
        <v>60</v>
      </c>
      <c r="AF17" s="327">
        <f>'2. BL Supply'!AF14+'6. Preferred (Scenario Yr)'!AF33</f>
        <v>60</v>
      </c>
      <c r="AG17" s="327">
        <f>'2. BL Supply'!AG14+'6. Preferred (Scenario Yr)'!AG33</f>
        <v>60</v>
      </c>
      <c r="AH17" s="327">
        <f>'2. BL Supply'!AH14+'6. Preferred (Scenario Yr)'!AH33</f>
        <v>60</v>
      </c>
      <c r="AI17" s="327">
        <f>'2. BL Supply'!AI14+'6. Preferred (Scenario Yr)'!AI33</f>
        <v>60</v>
      </c>
      <c r="AJ17" s="327">
        <f>'2. BL Supply'!AJ14+'6. Preferred (Scenario Yr)'!AJ33</f>
        <v>60</v>
      </c>
      <c r="AK17" s="158"/>
    </row>
    <row r="18" spans="1:37" x14ac:dyDescent="0.2">
      <c r="A18" s="183"/>
      <c r="B18" s="748"/>
      <c r="C18" s="263" t="s">
        <v>117</v>
      </c>
      <c r="D18" s="280" t="s">
        <v>117</v>
      </c>
      <c r="E18" s="270" t="s">
        <v>117</v>
      </c>
      <c r="F18" s="271" t="s">
        <v>117</v>
      </c>
      <c r="G18" s="271">
        <v>2</v>
      </c>
      <c r="H18" s="662"/>
      <c r="I18" s="267"/>
      <c r="J18" s="267"/>
      <c r="K18" s="613" t="s">
        <v>117</v>
      </c>
      <c r="L18" s="268" t="s">
        <v>406</v>
      </c>
      <c r="M18" s="268" t="s">
        <v>117</v>
      </c>
      <c r="N18" s="268" t="s">
        <v>117</v>
      </c>
      <c r="O18" s="268" t="s">
        <v>117</v>
      </c>
      <c r="P18" s="268" t="s">
        <v>117</v>
      </c>
      <c r="Q18" s="268" t="s">
        <v>117</v>
      </c>
      <c r="R18" s="268" t="s">
        <v>117</v>
      </c>
      <c r="S18" s="268" t="s">
        <v>117</v>
      </c>
      <c r="T18" s="268" t="s">
        <v>117</v>
      </c>
      <c r="U18" s="268" t="s">
        <v>117</v>
      </c>
      <c r="V18" s="268" t="s">
        <v>117</v>
      </c>
      <c r="W18" s="268" t="s">
        <v>117</v>
      </c>
      <c r="X18" s="268" t="s">
        <v>117</v>
      </c>
      <c r="Y18" s="268" t="s">
        <v>117</v>
      </c>
      <c r="Z18" s="268" t="s">
        <v>117</v>
      </c>
      <c r="AA18" s="268" t="s">
        <v>117</v>
      </c>
      <c r="AB18" s="268" t="s">
        <v>117</v>
      </c>
      <c r="AC18" s="268" t="s">
        <v>117</v>
      </c>
      <c r="AD18" s="268" t="s">
        <v>117</v>
      </c>
      <c r="AE18" s="268" t="s">
        <v>117</v>
      </c>
      <c r="AF18" s="268" t="s">
        <v>117</v>
      </c>
      <c r="AG18" s="268" t="s">
        <v>117</v>
      </c>
      <c r="AH18" s="268" t="s">
        <v>117</v>
      </c>
      <c r="AI18" s="268" t="s">
        <v>117</v>
      </c>
      <c r="AJ18" s="268" t="s">
        <v>117</v>
      </c>
      <c r="AK18" s="158"/>
    </row>
    <row r="19" spans="1:37" x14ac:dyDescent="0.2">
      <c r="A19" s="183"/>
      <c r="B19" s="748"/>
      <c r="C19" s="263" t="s">
        <v>117</v>
      </c>
      <c r="D19" s="280" t="s">
        <v>117</v>
      </c>
      <c r="E19" s="270" t="s">
        <v>117</v>
      </c>
      <c r="F19" s="271" t="s">
        <v>117</v>
      </c>
      <c r="G19" s="271">
        <v>2</v>
      </c>
      <c r="H19" s="662"/>
      <c r="I19" s="267"/>
      <c r="J19" s="267"/>
      <c r="K19" s="613" t="s">
        <v>117</v>
      </c>
      <c r="L19" s="268" t="s">
        <v>117</v>
      </c>
      <c r="M19" s="268" t="s">
        <v>117</v>
      </c>
      <c r="N19" s="268" t="s">
        <v>117</v>
      </c>
      <c r="O19" s="268" t="s">
        <v>117</v>
      </c>
      <c r="P19" s="268" t="s">
        <v>117</v>
      </c>
      <c r="Q19" s="268" t="s">
        <v>117</v>
      </c>
      <c r="R19" s="268" t="s">
        <v>117</v>
      </c>
      <c r="S19" s="268" t="s">
        <v>117</v>
      </c>
      <c r="T19" s="268" t="s">
        <v>117</v>
      </c>
      <c r="U19" s="268" t="s">
        <v>117</v>
      </c>
      <c r="V19" s="268" t="s">
        <v>117</v>
      </c>
      <c r="W19" s="268" t="s">
        <v>117</v>
      </c>
      <c r="X19" s="268" t="s">
        <v>117</v>
      </c>
      <c r="Y19" s="268" t="s">
        <v>117</v>
      </c>
      <c r="Z19" s="268" t="s">
        <v>117</v>
      </c>
      <c r="AA19" s="268" t="s">
        <v>117</v>
      </c>
      <c r="AB19" s="268" t="s">
        <v>117</v>
      </c>
      <c r="AC19" s="268" t="s">
        <v>117</v>
      </c>
      <c r="AD19" s="268" t="s">
        <v>117</v>
      </c>
      <c r="AE19" s="268" t="s">
        <v>117</v>
      </c>
      <c r="AF19" s="268" t="s">
        <v>117</v>
      </c>
      <c r="AG19" s="268" t="s">
        <v>117</v>
      </c>
      <c r="AH19" s="268" t="s">
        <v>117</v>
      </c>
      <c r="AI19" s="268" t="s">
        <v>117</v>
      </c>
      <c r="AJ19" s="268" t="s">
        <v>117</v>
      </c>
      <c r="AK19" s="158"/>
    </row>
    <row r="20" spans="1:37" ht="15.75" thickBot="1" x14ac:dyDescent="0.25">
      <c r="A20" s="183"/>
      <c r="B20" s="748"/>
      <c r="C20" s="263" t="s">
        <v>117</v>
      </c>
      <c r="D20" s="264" t="s">
        <v>117</v>
      </c>
      <c r="E20" s="281" t="s">
        <v>117</v>
      </c>
      <c r="F20" s="266" t="s">
        <v>117</v>
      </c>
      <c r="G20" s="266">
        <v>2</v>
      </c>
      <c r="H20" s="662"/>
      <c r="I20" s="267"/>
      <c r="J20" s="267"/>
      <c r="K20" s="613" t="s">
        <v>117</v>
      </c>
      <c r="L20" s="268" t="s">
        <v>117</v>
      </c>
      <c r="M20" s="268" t="s">
        <v>117</v>
      </c>
      <c r="N20" s="268" t="s">
        <v>117</v>
      </c>
      <c r="O20" s="268" t="s">
        <v>117</v>
      </c>
      <c r="P20" s="268" t="s">
        <v>117</v>
      </c>
      <c r="Q20" s="268" t="s">
        <v>117</v>
      </c>
      <c r="R20" s="268" t="s">
        <v>117</v>
      </c>
      <c r="S20" s="268" t="s">
        <v>117</v>
      </c>
      <c r="T20" s="268" t="s">
        <v>117</v>
      </c>
      <c r="U20" s="268" t="s">
        <v>117</v>
      </c>
      <c r="V20" s="268" t="s">
        <v>117</v>
      </c>
      <c r="W20" s="268" t="s">
        <v>117</v>
      </c>
      <c r="X20" s="268" t="s">
        <v>117</v>
      </c>
      <c r="Y20" s="268" t="s">
        <v>117</v>
      </c>
      <c r="Z20" s="268" t="s">
        <v>117</v>
      </c>
      <c r="AA20" s="268" t="s">
        <v>117</v>
      </c>
      <c r="AB20" s="268" t="s">
        <v>117</v>
      </c>
      <c r="AC20" s="268" t="s">
        <v>117</v>
      </c>
      <c r="AD20" s="268" t="s">
        <v>117</v>
      </c>
      <c r="AE20" s="268" t="s">
        <v>117</v>
      </c>
      <c r="AF20" s="268" t="s">
        <v>117</v>
      </c>
      <c r="AG20" s="268" t="s">
        <v>117</v>
      </c>
      <c r="AH20" s="268" t="s">
        <v>117</v>
      </c>
      <c r="AI20" s="268" t="s">
        <v>117</v>
      </c>
      <c r="AJ20" s="268" t="s">
        <v>117</v>
      </c>
      <c r="AK20" s="158"/>
    </row>
    <row r="21" spans="1:37" ht="25.5" x14ac:dyDescent="0.2">
      <c r="A21" s="160"/>
      <c r="B21" s="748"/>
      <c r="C21" s="260" t="s">
        <v>407</v>
      </c>
      <c r="D21" s="331" t="s">
        <v>408</v>
      </c>
      <c r="E21" s="594" t="s">
        <v>518</v>
      </c>
      <c r="F21" s="262"/>
      <c r="G21" s="262">
        <v>2</v>
      </c>
      <c r="H21" s="631"/>
      <c r="I21" s="335"/>
      <c r="J21" s="335"/>
      <c r="K21" s="612">
        <f>'2. BL Supply'!K20+'2. BL Supply'!K21+'6. Preferred (Scenario Yr)'!K36+'6. Preferred (Scenario Yr)'!K5</f>
        <v>213.63</v>
      </c>
      <c r="L21" s="327">
        <f>'2. BL Supply'!L20+'2. BL Supply'!L21+'6. Preferred (Scenario Yr)'!L36+'6. Preferred (Scenario Yr)'!L5</f>
        <v>213.59449999999998</v>
      </c>
      <c r="M21" s="327">
        <f>'2. BL Supply'!M20+'2. BL Supply'!M21+'6. Preferred (Scenario Yr)'!M36+'6. Preferred (Scenario Yr)'!M5</f>
        <v>213.559</v>
      </c>
      <c r="N21" s="327">
        <f>'2. BL Supply'!N20+'2. BL Supply'!N21+'6. Preferred (Scenario Yr)'!N36+'6. Preferred (Scenario Yr)'!N5</f>
        <v>213.52349999999998</v>
      </c>
      <c r="O21" s="327">
        <f>'2. BL Supply'!O20+'2. BL Supply'!O21+'6. Preferred (Scenario Yr)'!O36+'6. Preferred (Scenario Yr)'!O5</f>
        <v>213.488</v>
      </c>
      <c r="P21" s="327">
        <f>'2. BL Supply'!P20+'2. BL Supply'!P21+'6. Preferred (Scenario Yr)'!P36+'6. Preferred (Scenario Yr)'!P5</f>
        <v>226.7525</v>
      </c>
      <c r="Q21" s="327">
        <f>'2. BL Supply'!Q20+'2. BL Supply'!Q21+'6. Preferred (Scenario Yr)'!Q36+'6. Preferred (Scenario Yr)'!Q5</f>
        <v>226.71700000000001</v>
      </c>
      <c r="R21" s="327">
        <f>'2. BL Supply'!R20+'2. BL Supply'!R21+'6. Preferred (Scenario Yr)'!R36+'6. Preferred (Scenario Yr)'!R5</f>
        <v>226.6815</v>
      </c>
      <c r="S21" s="327">
        <f>'2. BL Supply'!S20+'2. BL Supply'!S21+'6. Preferred (Scenario Yr)'!S36+'6. Preferred (Scenario Yr)'!S5</f>
        <v>226.64599999999999</v>
      </c>
      <c r="T21" s="327">
        <f>'2. BL Supply'!T20+'2. BL Supply'!T21+'6. Preferred (Scenario Yr)'!T36+'6. Preferred (Scenario Yr)'!T5</f>
        <v>226.6105</v>
      </c>
      <c r="U21" s="327">
        <f>'2. BL Supply'!U20+'2. BL Supply'!U21+'6. Preferred (Scenario Yr)'!U36+'6. Preferred (Scenario Yr)'!U5</f>
        <v>247.67499999999998</v>
      </c>
      <c r="V21" s="327">
        <f>'2. BL Supply'!V20+'2. BL Supply'!V21+'6. Preferred (Scenario Yr)'!V36+'6. Preferred (Scenario Yr)'!V5</f>
        <v>247.6395</v>
      </c>
      <c r="W21" s="327">
        <f>'2. BL Supply'!W20+'2. BL Supply'!W21+'6. Preferred (Scenario Yr)'!W36+'6. Preferred (Scenario Yr)'!W5</f>
        <v>247.60399999999998</v>
      </c>
      <c r="X21" s="327">
        <f>'2. BL Supply'!X20+'2. BL Supply'!X21+'6. Preferred (Scenario Yr)'!X36+'6. Preferred (Scenario Yr)'!X5</f>
        <v>247.5685</v>
      </c>
      <c r="Y21" s="327">
        <f>'2. BL Supply'!Y20+'2. BL Supply'!Y21+'6. Preferred (Scenario Yr)'!Y36+'6. Preferred (Scenario Yr)'!Y5</f>
        <v>247.53299999999999</v>
      </c>
      <c r="Z21" s="327">
        <f>'2. BL Supply'!Z20+'2. BL Supply'!Z21+'6. Preferred (Scenario Yr)'!Z36+'6. Preferred (Scenario Yr)'!Z5</f>
        <v>247.4975</v>
      </c>
      <c r="AA21" s="327">
        <f>'2. BL Supply'!AA20+'2. BL Supply'!AA21+'6. Preferred (Scenario Yr)'!AA36+'6. Preferred (Scenario Yr)'!AA5</f>
        <v>247.46199999999999</v>
      </c>
      <c r="AB21" s="327">
        <f>'2. BL Supply'!AB20+'2. BL Supply'!AB21+'6. Preferred (Scenario Yr)'!AB36+'6. Preferred (Scenario Yr)'!AB5</f>
        <v>247.4265</v>
      </c>
      <c r="AC21" s="327">
        <f>'2. BL Supply'!AC20+'2. BL Supply'!AC21+'6. Preferred (Scenario Yr)'!AC36+'6. Preferred (Scenario Yr)'!AC5</f>
        <v>247.39099999999999</v>
      </c>
      <c r="AD21" s="327">
        <f>'2. BL Supply'!AD20+'2. BL Supply'!AD21+'6. Preferred (Scenario Yr)'!AD36+'6. Preferred (Scenario Yr)'!AD5</f>
        <v>247.35550000000001</v>
      </c>
      <c r="AE21" s="327">
        <f>'2. BL Supply'!AE20+'2. BL Supply'!AE21+'6. Preferred (Scenario Yr)'!AE36+'6. Preferred (Scenario Yr)'!AE5</f>
        <v>247.32</v>
      </c>
      <c r="AF21" s="327">
        <f>'2. BL Supply'!AF20+'2. BL Supply'!AF21+'6. Preferred (Scenario Yr)'!AF36+'6. Preferred (Scenario Yr)'!AF5</f>
        <v>247.28450000000001</v>
      </c>
      <c r="AG21" s="327">
        <f>'2. BL Supply'!AG20+'2. BL Supply'!AG21+'6. Preferred (Scenario Yr)'!AG36+'6. Preferred (Scenario Yr)'!AG5</f>
        <v>247.249</v>
      </c>
      <c r="AH21" s="327">
        <f>'2. BL Supply'!AH20+'2. BL Supply'!AH21+'6. Preferred (Scenario Yr)'!AH36+'6. Preferred (Scenario Yr)'!AH5</f>
        <v>247.21349999999998</v>
      </c>
      <c r="AI21" s="327">
        <f>'2. BL Supply'!AI20+'2. BL Supply'!AI21+'6. Preferred (Scenario Yr)'!AI36+'6. Preferred (Scenario Yr)'!AI5</f>
        <v>247.178</v>
      </c>
      <c r="AJ21" s="327">
        <f>'2. BL Supply'!AJ20+'2. BL Supply'!AJ21+'6. Preferred (Scenario Yr)'!AJ36+'6. Preferred (Scenario Yr)'!AJ5</f>
        <v>247.14249999999998</v>
      </c>
      <c r="AK21" s="158"/>
    </row>
    <row r="22" spans="1:37" x14ac:dyDescent="0.2">
      <c r="A22" s="160"/>
      <c r="B22" s="748"/>
      <c r="C22" s="260" t="s">
        <v>117</v>
      </c>
      <c r="D22" s="282" t="s">
        <v>117</v>
      </c>
      <c r="E22" s="261" t="s">
        <v>117</v>
      </c>
      <c r="F22" s="262" t="s">
        <v>117</v>
      </c>
      <c r="G22" s="262">
        <v>2</v>
      </c>
      <c r="H22" s="662"/>
      <c r="I22" s="267"/>
      <c r="J22" s="267"/>
      <c r="K22" s="613"/>
      <c r="L22" s="283" t="s">
        <v>117</v>
      </c>
      <c r="M22" s="283" t="s">
        <v>117</v>
      </c>
      <c r="N22" s="283" t="s">
        <v>117</v>
      </c>
      <c r="O22" s="283" t="s">
        <v>117</v>
      </c>
      <c r="P22" s="283" t="s">
        <v>117</v>
      </c>
      <c r="Q22" s="283" t="s">
        <v>117</v>
      </c>
      <c r="R22" s="283" t="s">
        <v>117</v>
      </c>
      <c r="S22" s="283" t="s">
        <v>117</v>
      </c>
      <c r="T22" s="283" t="s">
        <v>117</v>
      </c>
      <c r="U22" s="283" t="s">
        <v>117</v>
      </c>
      <c r="V22" s="283" t="s">
        <v>117</v>
      </c>
      <c r="W22" s="283" t="s">
        <v>117</v>
      </c>
      <c r="X22" s="283" t="s">
        <v>117</v>
      </c>
      <c r="Y22" s="283" t="s">
        <v>117</v>
      </c>
      <c r="Z22" s="283" t="s">
        <v>117</v>
      </c>
      <c r="AA22" s="283" t="s">
        <v>117</v>
      </c>
      <c r="AB22" s="283" t="s">
        <v>117</v>
      </c>
      <c r="AC22" s="283" t="s">
        <v>117</v>
      </c>
      <c r="AD22" s="283" t="s">
        <v>117</v>
      </c>
      <c r="AE22" s="283" t="s">
        <v>117</v>
      </c>
      <c r="AF22" s="283" t="s">
        <v>117</v>
      </c>
      <c r="AG22" s="283" t="s">
        <v>117</v>
      </c>
      <c r="AH22" s="283" t="s">
        <v>117</v>
      </c>
      <c r="AI22" s="283" t="s">
        <v>117</v>
      </c>
      <c r="AJ22" s="283" t="s">
        <v>117</v>
      </c>
      <c r="AK22" s="158"/>
    </row>
    <row r="23" spans="1:37" x14ac:dyDescent="0.2">
      <c r="A23" s="160"/>
      <c r="B23" s="748"/>
      <c r="C23" s="263" t="s">
        <v>117</v>
      </c>
      <c r="D23" s="280" t="s">
        <v>117</v>
      </c>
      <c r="E23" s="270" t="s">
        <v>117</v>
      </c>
      <c r="F23" s="271" t="s">
        <v>117</v>
      </c>
      <c r="G23" s="271">
        <v>2</v>
      </c>
      <c r="H23" s="662"/>
      <c r="I23" s="267"/>
      <c r="J23" s="267"/>
      <c r="K23" s="613" t="s">
        <v>117</v>
      </c>
      <c r="L23" s="268" t="s">
        <v>117</v>
      </c>
      <c r="M23" s="268" t="s">
        <v>117</v>
      </c>
      <c r="N23" s="268" t="s">
        <v>117</v>
      </c>
      <c r="O23" s="268" t="s">
        <v>117</v>
      </c>
      <c r="P23" s="268" t="s">
        <v>117</v>
      </c>
      <c r="Q23" s="268" t="s">
        <v>117</v>
      </c>
      <c r="R23" s="268" t="s">
        <v>117</v>
      </c>
      <c r="S23" s="268" t="s">
        <v>117</v>
      </c>
      <c r="T23" s="268" t="s">
        <v>117</v>
      </c>
      <c r="U23" s="268" t="s">
        <v>117</v>
      </c>
      <c r="V23" s="268" t="s">
        <v>117</v>
      </c>
      <c r="W23" s="268" t="s">
        <v>117</v>
      </c>
      <c r="X23" s="268" t="s">
        <v>117</v>
      </c>
      <c r="Y23" s="268" t="s">
        <v>117</v>
      </c>
      <c r="Z23" s="268" t="s">
        <v>117</v>
      </c>
      <c r="AA23" s="268" t="s">
        <v>117</v>
      </c>
      <c r="AB23" s="268" t="s">
        <v>117</v>
      </c>
      <c r="AC23" s="268" t="s">
        <v>117</v>
      </c>
      <c r="AD23" s="268" t="s">
        <v>117</v>
      </c>
      <c r="AE23" s="268" t="s">
        <v>117</v>
      </c>
      <c r="AF23" s="268" t="s">
        <v>117</v>
      </c>
      <c r="AG23" s="268" t="s">
        <v>117</v>
      </c>
      <c r="AH23" s="268" t="s">
        <v>117</v>
      </c>
      <c r="AI23" s="268" t="s">
        <v>117</v>
      </c>
      <c r="AJ23" s="268" t="s">
        <v>117</v>
      </c>
      <c r="AK23" s="158"/>
    </row>
    <row r="24" spans="1:37" x14ac:dyDescent="0.2">
      <c r="A24" s="160"/>
      <c r="B24" s="748"/>
      <c r="C24" s="263" t="s">
        <v>117</v>
      </c>
      <c r="D24" s="280" t="s">
        <v>117</v>
      </c>
      <c r="E24" s="270" t="s">
        <v>117</v>
      </c>
      <c r="F24" s="271" t="s">
        <v>117</v>
      </c>
      <c r="G24" s="271">
        <v>2</v>
      </c>
      <c r="H24" s="662"/>
      <c r="I24" s="267"/>
      <c r="J24" s="267"/>
      <c r="K24" s="613" t="s">
        <v>117</v>
      </c>
      <c r="L24" s="268" t="s">
        <v>117</v>
      </c>
      <c r="M24" s="268" t="s">
        <v>117</v>
      </c>
      <c r="N24" s="268" t="s">
        <v>117</v>
      </c>
      <c r="O24" s="268" t="s">
        <v>117</v>
      </c>
      <c r="P24" s="268" t="s">
        <v>117</v>
      </c>
      <c r="Q24" s="268" t="s">
        <v>117</v>
      </c>
      <c r="R24" s="268" t="s">
        <v>117</v>
      </c>
      <c r="S24" s="268" t="s">
        <v>117</v>
      </c>
      <c r="T24" s="268" t="s">
        <v>117</v>
      </c>
      <c r="U24" s="268" t="s">
        <v>117</v>
      </c>
      <c r="V24" s="268" t="s">
        <v>117</v>
      </c>
      <c r="W24" s="268" t="s">
        <v>117</v>
      </c>
      <c r="X24" s="268" t="s">
        <v>117</v>
      </c>
      <c r="Y24" s="268" t="s">
        <v>117</v>
      </c>
      <c r="Z24" s="268" t="s">
        <v>117</v>
      </c>
      <c r="AA24" s="268" t="s">
        <v>117</v>
      </c>
      <c r="AB24" s="268" t="s">
        <v>117</v>
      </c>
      <c r="AC24" s="268" t="s">
        <v>117</v>
      </c>
      <c r="AD24" s="268" t="s">
        <v>117</v>
      </c>
      <c r="AE24" s="268" t="s">
        <v>117</v>
      </c>
      <c r="AF24" s="268" t="s">
        <v>117</v>
      </c>
      <c r="AG24" s="268" t="s">
        <v>117</v>
      </c>
      <c r="AH24" s="268" t="s">
        <v>117</v>
      </c>
      <c r="AI24" s="268" t="s">
        <v>117</v>
      </c>
      <c r="AJ24" s="268" t="s">
        <v>117</v>
      </c>
      <c r="AK24" s="158"/>
    </row>
    <row r="25" spans="1:37" x14ac:dyDescent="0.2">
      <c r="A25" s="160"/>
      <c r="B25" s="748"/>
      <c r="C25" s="263" t="s">
        <v>117</v>
      </c>
      <c r="D25" s="280" t="s">
        <v>117</v>
      </c>
      <c r="E25" s="270" t="s">
        <v>117</v>
      </c>
      <c r="F25" s="271" t="s">
        <v>117</v>
      </c>
      <c r="G25" s="271">
        <v>2</v>
      </c>
      <c r="H25" s="662"/>
      <c r="I25" s="267"/>
      <c r="J25" s="267"/>
      <c r="K25" s="613" t="s">
        <v>117</v>
      </c>
      <c r="L25" s="268" t="s">
        <v>117</v>
      </c>
      <c r="M25" s="268" t="s">
        <v>117</v>
      </c>
      <c r="N25" s="268" t="s">
        <v>117</v>
      </c>
      <c r="O25" s="268" t="s">
        <v>117</v>
      </c>
      <c r="P25" s="268" t="s">
        <v>117</v>
      </c>
      <c r="Q25" s="268" t="s">
        <v>117</v>
      </c>
      <c r="R25" s="268" t="s">
        <v>117</v>
      </c>
      <c r="S25" s="268" t="s">
        <v>117</v>
      </c>
      <c r="T25" s="268" t="s">
        <v>117</v>
      </c>
      <c r="U25" s="268" t="s">
        <v>117</v>
      </c>
      <c r="V25" s="268" t="s">
        <v>117</v>
      </c>
      <c r="W25" s="268" t="s">
        <v>117</v>
      </c>
      <c r="X25" s="268" t="s">
        <v>117</v>
      </c>
      <c r="Y25" s="268" t="s">
        <v>117</v>
      </c>
      <c r="Z25" s="268" t="s">
        <v>117</v>
      </c>
      <c r="AA25" s="268" t="s">
        <v>117</v>
      </c>
      <c r="AB25" s="268" t="s">
        <v>117</v>
      </c>
      <c r="AC25" s="268" t="s">
        <v>117</v>
      </c>
      <c r="AD25" s="268" t="s">
        <v>117</v>
      </c>
      <c r="AE25" s="268" t="s">
        <v>117</v>
      </c>
      <c r="AF25" s="268" t="s">
        <v>117</v>
      </c>
      <c r="AG25" s="268" t="s">
        <v>117</v>
      </c>
      <c r="AH25" s="268" t="s">
        <v>117</v>
      </c>
      <c r="AI25" s="268" t="s">
        <v>117</v>
      </c>
      <c r="AJ25" s="268" t="s">
        <v>117</v>
      </c>
      <c r="AK25" s="158"/>
    </row>
    <row r="26" spans="1:37" x14ac:dyDescent="0.2">
      <c r="A26" s="160"/>
      <c r="B26" s="749"/>
      <c r="C26" s="284" t="s">
        <v>117</v>
      </c>
      <c r="D26" s="285" t="s">
        <v>117</v>
      </c>
      <c r="E26" s="272" t="s">
        <v>117</v>
      </c>
      <c r="F26" s="286" t="s">
        <v>117</v>
      </c>
      <c r="G26" s="286">
        <v>2</v>
      </c>
      <c r="H26" s="629"/>
      <c r="I26" s="287"/>
      <c r="J26" s="287"/>
      <c r="K26" s="615" t="s">
        <v>117</v>
      </c>
      <c r="L26" s="288" t="s">
        <v>117</v>
      </c>
      <c r="M26" s="288" t="s">
        <v>117</v>
      </c>
      <c r="N26" s="288" t="s">
        <v>117</v>
      </c>
      <c r="O26" s="288" t="s">
        <v>117</v>
      </c>
      <c r="P26" s="288" t="s">
        <v>117</v>
      </c>
      <c r="Q26" s="288" t="s">
        <v>117</v>
      </c>
      <c r="R26" s="288" t="s">
        <v>117</v>
      </c>
      <c r="S26" s="288" t="s">
        <v>117</v>
      </c>
      <c r="T26" s="288" t="s">
        <v>117</v>
      </c>
      <c r="U26" s="288" t="s">
        <v>117</v>
      </c>
      <c r="V26" s="288" t="s">
        <v>117</v>
      </c>
      <c r="W26" s="288" t="s">
        <v>117</v>
      </c>
      <c r="X26" s="288" t="s">
        <v>117</v>
      </c>
      <c r="Y26" s="288" t="s">
        <v>117</v>
      </c>
      <c r="Z26" s="288" t="s">
        <v>117</v>
      </c>
      <c r="AA26" s="288" t="s">
        <v>117</v>
      </c>
      <c r="AB26" s="288" t="s">
        <v>117</v>
      </c>
      <c r="AC26" s="288" t="s">
        <v>117</v>
      </c>
      <c r="AD26" s="288" t="s">
        <v>117</v>
      </c>
      <c r="AE26" s="288" t="s">
        <v>117</v>
      </c>
      <c r="AF26" s="288" t="s">
        <v>117</v>
      </c>
      <c r="AG26" s="288" t="s">
        <v>117</v>
      </c>
      <c r="AH26" s="288" t="s">
        <v>117</v>
      </c>
      <c r="AI26" s="288" t="s">
        <v>117</v>
      </c>
      <c r="AJ26" s="288" t="s">
        <v>117</v>
      </c>
      <c r="AK26" s="158"/>
    </row>
    <row r="27" spans="1:37" ht="25.5" x14ac:dyDescent="0.2">
      <c r="A27" s="160"/>
      <c r="B27" s="750"/>
      <c r="C27" s="289" t="s">
        <v>409</v>
      </c>
      <c r="D27" s="331" t="s">
        <v>178</v>
      </c>
      <c r="E27" s="594" t="s">
        <v>519</v>
      </c>
      <c r="F27" s="262" t="s">
        <v>70</v>
      </c>
      <c r="G27" s="262">
        <v>2</v>
      </c>
      <c r="H27" s="663"/>
      <c r="I27" s="267"/>
      <c r="J27" s="267"/>
      <c r="K27" s="613">
        <f>'2. BL Supply'!K29+'6. Preferred (Scenario Yr)'!K50+'6. Preferred (Scenario Yr)'!K23</f>
        <v>2.4</v>
      </c>
      <c r="L27" s="327">
        <f>'2. BL Supply'!L29+'6. Preferred (Scenario Yr)'!L50+'6. Preferred (Scenario Yr)'!L23</f>
        <v>2.4</v>
      </c>
      <c r="M27" s="327">
        <f>'2. BL Supply'!M29+'6. Preferred (Scenario Yr)'!M50+'6. Preferred (Scenario Yr)'!M23</f>
        <v>2.4</v>
      </c>
      <c r="N27" s="327">
        <f>'2. BL Supply'!N29+'6. Preferred (Scenario Yr)'!N50+'6. Preferred (Scenario Yr)'!N23</f>
        <v>2.4</v>
      </c>
      <c r="O27" s="327">
        <f>'2. BL Supply'!O29+'6. Preferred (Scenario Yr)'!O50+'6. Preferred (Scenario Yr)'!O23</f>
        <v>2.4</v>
      </c>
      <c r="P27" s="327">
        <f>'2. BL Supply'!P29+'6. Preferred (Scenario Yr)'!P50+'6. Preferred (Scenario Yr)'!P23</f>
        <v>2.4</v>
      </c>
      <c r="Q27" s="327">
        <f>'2. BL Supply'!Q29+'6. Preferred (Scenario Yr)'!Q50+'6. Preferred (Scenario Yr)'!Q23</f>
        <v>2.4</v>
      </c>
      <c r="R27" s="327">
        <f>'2. BL Supply'!R29+'6. Preferred (Scenario Yr)'!R50+'6. Preferred (Scenario Yr)'!R23</f>
        <v>2.4</v>
      </c>
      <c r="S27" s="327">
        <f>'2. BL Supply'!S29+'6. Preferred (Scenario Yr)'!S50+'6. Preferred (Scenario Yr)'!S23</f>
        <v>2.4</v>
      </c>
      <c r="T27" s="327">
        <f>'2. BL Supply'!T29+'6. Preferred (Scenario Yr)'!T50+'6. Preferred (Scenario Yr)'!T23</f>
        <v>2.4</v>
      </c>
      <c r="U27" s="327">
        <f>'2. BL Supply'!U29+'6. Preferred (Scenario Yr)'!U50+'6. Preferred (Scenario Yr)'!U23</f>
        <v>2.4</v>
      </c>
      <c r="V27" s="327">
        <f>'2. BL Supply'!V29+'6. Preferred (Scenario Yr)'!V50+'6. Preferred (Scenario Yr)'!V23</f>
        <v>2.4</v>
      </c>
      <c r="W27" s="327">
        <f>'2. BL Supply'!W29+'6. Preferred (Scenario Yr)'!W50+'6. Preferred (Scenario Yr)'!W23</f>
        <v>2.4</v>
      </c>
      <c r="X27" s="327">
        <f>'2. BL Supply'!X29+'6. Preferred (Scenario Yr)'!X50+'6. Preferred (Scenario Yr)'!X23</f>
        <v>2.4</v>
      </c>
      <c r="Y27" s="327">
        <f>'2. BL Supply'!Y29+'6. Preferred (Scenario Yr)'!Y50+'6. Preferred (Scenario Yr)'!Y23</f>
        <v>2.4</v>
      </c>
      <c r="Z27" s="327">
        <f>'2. BL Supply'!Z29+'6. Preferred (Scenario Yr)'!Z50+'6. Preferred (Scenario Yr)'!Z23</f>
        <v>2.4</v>
      </c>
      <c r="AA27" s="327">
        <f>'2. BL Supply'!AA29+'6. Preferred (Scenario Yr)'!AA50+'6. Preferred (Scenario Yr)'!AA23</f>
        <v>2.4</v>
      </c>
      <c r="AB27" s="327">
        <f>'2. BL Supply'!AB29+'6. Preferred (Scenario Yr)'!AB50+'6. Preferred (Scenario Yr)'!AB23</f>
        <v>2.4</v>
      </c>
      <c r="AC27" s="327">
        <f>'2. BL Supply'!AC29+'6. Preferred (Scenario Yr)'!AC50+'6. Preferred (Scenario Yr)'!AC23</f>
        <v>2.4</v>
      </c>
      <c r="AD27" s="327">
        <f>'2. BL Supply'!AD29+'6. Preferred (Scenario Yr)'!AD50+'6. Preferred (Scenario Yr)'!AD23</f>
        <v>2.4</v>
      </c>
      <c r="AE27" s="327">
        <f>'2. BL Supply'!AE29+'6. Preferred (Scenario Yr)'!AE50+'6. Preferred (Scenario Yr)'!AE23</f>
        <v>2.4</v>
      </c>
      <c r="AF27" s="327">
        <f>'2. BL Supply'!AF29+'6. Preferred (Scenario Yr)'!AF50+'6. Preferred (Scenario Yr)'!AF23</f>
        <v>2.4</v>
      </c>
      <c r="AG27" s="327">
        <f>'2. BL Supply'!AG29+'6. Preferred (Scenario Yr)'!AG50+'6. Preferred (Scenario Yr)'!AG23</f>
        <v>2.4</v>
      </c>
      <c r="AH27" s="327">
        <f>'2. BL Supply'!AH29+'6. Preferred (Scenario Yr)'!AH50+'6. Preferred (Scenario Yr)'!AH23</f>
        <v>2.4</v>
      </c>
      <c r="AI27" s="327">
        <f>'2. BL Supply'!AI29+'6. Preferred (Scenario Yr)'!AI50+'6. Preferred (Scenario Yr)'!AI23</f>
        <v>2.4</v>
      </c>
      <c r="AJ27" s="327">
        <f>'2. BL Supply'!AJ29+'6. Preferred (Scenario Yr)'!AJ50+'6. Preferred (Scenario Yr)'!AJ23</f>
        <v>2.4</v>
      </c>
      <c r="AK27" s="158"/>
    </row>
    <row r="28" spans="1:37" ht="15.75" thickBot="1" x14ac:dyDescent="0.25">
      <c r="A28" s="160"/>
      <c r="B28" s="751"/>
      <c r="C28" s="290" t="s">
        <v>410</v>
      </c>
      <c r="D28" s="328" t="s">
        <v>180</v>
      </c>
      <c r="E28" s="291" t="s">
        <v>411</v>
      </c>
      <c r="F28" s="292" t="s">
        <v>70</v>
      </c>
      <c r="G28" s="292">
        <v>2</v>
      </c>
      <c r="H28" s="640"/>
      <c r="I28" s="267"/>
      <c r="J28" s="267"/>
      <c r="K28" s="613">
        <f>'2. BL Supply'!K30+'6. Preferred (Scenario Yr)'!K53</f>
        <v>6.7</v>
      </c>
      <c r="L28" s="327">
        <f>'2. BL Supply'!L30+'6. Preferred (Scenario Yr)'!L53</f>
        <v>6.7</v>
      </c>
      <c r="M28" s="327">
        <f>'2. BL Supply'!M30+'6. Preferred (Scenario Yr)'!M53</f>
        <v>6.7</v>
      </c>
      <c r="N28" s="327">
        <f>'2. BL Supply'!N30+'6. Preferred (Scenario Yr)'!N53</f>
        <v>6.7</v>
      </c>
      <c r="O28" s="327">
        <f>'2. BL Supply'!O30+'6. Preferred (Scenario Yr)'!O53</f>
        <v>6.7</v>
      </c>
      <c r="P28" s="327">
        <f>'2. BL Supply'!P30+'6. Preferred (Scenario Yr)'!P53</f>
        <v>6.7</v>
      </c>
      <c r="Q28" s="327">
        <f>'2. BL Supply'!Q30+'6. Preferred (Scenario Yr)'!Q53</f>
        <v>6.7</v>
      </c>
      <c r="R28" s="327">
        <f>'2. BL Supply'!R30+'6. Preferred (Scenario Yr)'!R53</f>
        <v>6.7</v>
      </c>
      <c r="S28" s="327">
        <f>'2. BL Supply'!S30+'6. Preferred (Scenario Yr)'!S53</f>
        <v>6.7</v>
      </c>
      <c r="T28" s="327">
        <f>'2. BL Supply'!T30+'6. Preferred (Scenario Yr)'!T53</f>
        <v>6.7</v>
      </c>
      <c r="U28" s="327">
        <f>'2. BL Supply'!U30+'6. Preferred (Scenario Yr)'!U53</f>
        <v>6.7</v>
      </c>
      <c r="V28" s="327">
        <f>'2. BL Supply'!V30+'6. Preferred (Scenario Yr)'!V53</f>
        <v>6.7</v>
      </c>
      <c r="W28" s="327">
        <f>'2. BL Supply'!W30+'6. Preferred (Scenario Yr)'!W53</f>
        <v>6.7</v>
      </c>
      <c r="X28" s="327">
        <f>'2. BL Supply'!X30+'6. Preferred (Scenario Yr)'!X53</f>
        <v>6.7</v>
      </c>
      <c r="Y28" s="327">
        <f>'2. BL Supply'!Y30+'6. Preferred (Scenario Yr)'!Y53</f>
        <v>6.7</v>
      </c>
      <c r="Z28" s="327">
        <f>'2. BL Supply'!Z30+'6. Preferred (Scenario Yr)'!Z53</f>
        <v>6.7</v>
      </c>
      <c r="AA28" s="327">
        <f>'2. BL Supply'!AA30+'6. Preferred (Scenario Yr)'!AA53</f>
        <v>6.7</v>
      </c>
      <c r="AB28" s="327">
        <f>'2. BL Supply'!AB30+'6. Preferred (Scenario Yr)'!AB53</f>
        <v>6.7</v>
      </c>
      <c r="AC28" s="327">
        <f>'2. BL Supply'!AC30+'6. Preferred (Scenario Yr)'!AC53</f>
        <v>6.7</v>
      </c>
      <c r="AD28" s="327">
        <f>'2. BL Supply'!AD30+'6. Preferred (Scenario Yr)'!AD53</f>
        <v>6.7</v>
      </c>
      <c r="AE28" s="327">
        <f>'2. BL Supply'!AE30+'6. Preferred (Scenario Yr)'!AE53</f>
        <v>6.7</v>
      </c>
      <c r="AF28" s="327">
        <f>'2. BL Supply'!AF30+'6. Preferred (Scenario Yr)'!AF53</f>
        <v>6.7</v>
      </c>
      <c r="AG28" s="327">
        <f>'2. BL Supply'!AG30+'6. Preferred (Scenario Yr)'!AG53</f>
        <v>6.7</v>
      </c>
      <c r="AH28" s="327">
        <f>'2. BL Supply'!AH30+'6. Preferred (Scenario Yr)'!AH53</f>
        <v>6.7</v>
      </c>
      <c r="AI28" s="327">
        <f>'2. BL Supply'!AI30+'6. Preferred (Scenario Yr)'!AI53</f>
        <v>6.7</v>
      </c>
      <c r="AJ28" s="327">
        <f>'2. BL Supply'!AJ30+'6. Preferred (Scenario Yr)'!AJ53</f>
        <v>6.7</v>
      </c>
      <c r="AK28" s="158"/>
    </row>
    <row r="29" spans="1:37" ht="15.75" x14ac:dyDescent="0.25">
      <c r="A29" s="160"/>
      <c r="B29" s="182"/>
      <c r="C29" s="158"/>
      <c r="D29" s="293"/>
      <c r="E29" s="294"/>
      <c r="F29" s="158"/>
      <c r="G29" s="158"/>
      <c r="H29" s="158"/>
      <c r="I29" s="185"/>
      <c r="J29" s="295"/>
      <c r="K29" s="296"/>
      <c r="L29" s="297"/>
      <c r="M29" s="29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</row>
    <row r="30" spans="1:37" ht="15.75" x14ac:dyDescent="0.25">
      <c r="A30" s="160"/>
      <c r="B30" s="182"/>
      <c r="C30" s="158"/>
      <c r="D30" s="293"/>
      <c r="E30" s="299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</row>
    <row r="31" spans="1:37" ht="15.75" x14ac:dyDescent="0.25">
      <c r="A31" s="160"/>
      <c r="B31" s="182"/>
      <c r="C31" s="158"/>
      <c r="D31" s="293"/>
      <c r="E31" s="294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</row>
    <row r="32" spans="1:37" ht="15.75" x14ac:dyDescent="0.25">
      <c r="A32" s="160"/>
      <c r="B32" s="182"/>
      <c r="C32" s="158"/>
      <c r="D32" s="300" t="str">
        <f>'TITLE PAGE'!B9</f>
        <v>Company:</v>
      </c>
      <c r="E32" s="142" t="str">
        <f>'TITLE PAGE'!D9</f>
        <v>Portsmouth Water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</row>
    <row r="33" spans="1:37" ht="15.75" x14ac:dyDescent="0.25">
      <c r="A33" s="160"/>
      <c r="B33" s="182"/>
      <c r="C33" s="158"/>
      <c r="D33" s="301" t="str">
        <f>'TITLE PAGE'!B10</f>
        <v>Resource Zone Name:</v>
      </c>
      <c r="E33" s="146" t="str">
        <f>'TITLE PAGE'!D10</f>
        <v>Company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</row>
    <row r="34" spans="1:37" ht="15.75" x14ac:dyDescent="0.25">
      <c r="A34" s="160"/>
      <c r="B34" s="182"/>
      <c r="C34" s="158"/>
      <c r="D34" s="301" t="str">
        <f>'TITLE PAGE'!B11</f>
        <v>Resource Zone Number:</v>
      </c>
      <c r="E34" s="149" t="str">
        <f>'TITLE PAGE'!D11</f>
        <v>PRT 1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</row>
    <row r="35" spans="1:37" ht="15.75" x14ac:dyDescent="0.25">
      <c r="A35" s="160"/>
      <c r="B35" s="182"/>
      <c r="C35" s="158"/>
      <c r="D35" s="301" t="str">
        <f>'TITLE PAGE'!B12</f>
        <v xml:space="preserve">Planning Scenario Name:                                                                     </v>
      </c>
      <c r="E35" s="146" t="str">
        <f>'TITLE PAGE'!D12</f>
        <v>Dry Year Annual Average - benchmarking data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</row>
    <row r="36" spans="1:37" ht="15.75" x14ac:dyDescent="0.25">
      <c r="A36" s="160"/>
      <c r="B36" s="182"/>
      <c r="C36" s="158"/>
      <c r="D36" s="302" t="str">
        <f>'TITLE PAGE'!B13</f>
        <v xml:space="preserve">Chosen Level of Service:  </v>
      </c>
      <c r="E36" s="154" t="str">
        <f>'TITLE PAGE'!D13</f>
        <v>1 in 200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</row>
  </sheetData>
  <mergeCells count="3">
    <mergeCell ref="B3:B12"/>
    <mergeCell ref="B13:B26"/>
    <mergeCell ref="B27:B28"/>
  </mergeCells>
  <pageMargins left="0.7" right="0.7" top="0.75" bottom="0.75" header="0.3" footer="0.3"/>
  <pageSetup paperSize="9" orientation="portrait" verticalDpi="9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F6611E1710C641AD5CEF1FE05E2234" ma:contentTypeVersion="10" ma:contentTypeDescription="Create a new document." ma:contentTypeScope="" ma:versionID="4a17232e8291a3e9741b601dcb11396b">
  <xsd:schema xmlns:xsd="http://www.w3.org/2001/XMLSchema" xmlns:xs="http://www.w3.org/2001/XMLSchema" xmlns:p="http://schemas.microsoft.com/office/2006/metadata/properties" xmlns:ns2="c39e02dd-d2a0-4026-b45e-5c2921077829" targetNamespace="http://schemas.microsoft.com/office/2006/metadata/properties" ma:root="true" ma:fieldsID="33987b6b097289e82ea5fbea53790207" ns2:_="">
    <xsd:import namespace="c39e02dd-d2a0-4026-b45e-5c29210778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e02dd-d2a0-4026-b45e-5c29210778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BF280A-1B73-44F9-9A17-3E09D7D1A690}">
  <ds:schemaRefs>
    <ds:schemaRef ds:uri="c39e02dd-d2a0-4026-b45e-5c2921077829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4189D5-2700-4D44-A1E5-3C9D0C807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9e02dd-d2a0-4026-b45e-5c29210778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1CB7DB-0FF1-4975-9935-B1ACCE9C69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TITLE PAGE</vt:lpstr>
      <vt:lpstr>WRZ summary</vt:lpstr>
      <vt:lpstr>1. BL Licences</vt:lpstr>
      <vt:lpstr>3. BL Demand</vt:lpstr>
      <vt:lpstr>2. BL Supply</vt:lpstr>
      <vt:lpstr>4. BL SDB</vt:lpstr>
      <vt:lpstr>6. Preferred (Scenario Yr)</vt:lpstr>
      <vt:lpstr>8. FP Demand</vt:lpstr>
      <vt:lpstr>7. FP Supply</vt:lpstr>
      <vt:lpstr>9. FP SDB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2016-06-02T10:12:30Z</dcterms:created>
  <dcterms:modified xsi:type="dcterms:W3CDTF">2023-01-03T11:17:12Z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0x01010029F6611E1710C641AD5CEF1FE05E2234</vt:lpwstr>
  </property>
</Properties>
</file>